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G:\2026\2026\NADIN  PRORAČUN 2026\nadin rebalans\"/>
    </mc:Choice>
  </mc:AlternateContent>
  <xr:revisionPtr revIDLastSave="0" documentId="13_ncr:1_{27792B10-F942-4BAD-BA86-29BC252A6AE6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Naslovna" sheetId="1" r:id="rId1"/>
    <sheet name="Opći dio" sheetId="2" r:id="rId2"/>
    <sheet name="Posebni dio" sheetId="3" r:id="rId3"/>
    <sheet name="Ekonomska klasifikacija" sheetId="4" r:id="rId4"/>
    <sheet name="Funkcijska klasifikacija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09" i="3" l="1"/>
  <c r="D408" i="3"/>
  <c r="D411" i="3"/>
  <c r="E410" i="3"/>
  <c r="E427" i="3"/>
  <c r="E428" i="3"/>
  <c r="D428" i="3"/>
  <c r="E461" i="3"/>
  <c r="E398" i="3"/>
  <c r="F267" i="3"/>
  <c r="E261" i="3"/>
  <c r="E262" i="3"/>
  <c r="F46" i="2" l="1"/>
  <c r="G506" i="3" l="1"/>
  <c r="E506" i="3"/>
  <c r="E508" i="3"/>
  <c r="G20" i="1"/>
  <c r="F511" i="3"/>
  <c r="G511" i="3" s="1"/>
  <c r="F510" i="3"/>
  <c r="F505" i="3"/>
  <c r="E511" i="3" l="1"/>
  <c r="E359" i="3" l="1"/>
  <c r="E308" i="3"/>
  <c r="E299" i="3"/>
  <c r="E254" i="3"/>
  <c r="E201" i="3"/>
  <c r="E157" i="3"/>
  <c r="F38" i="2"/>
  <c r="E38" i="2" s="1"/>
  <c r="F37" i="2"/>
  <c r="D51" i="2"/>
  <c r="F51" i="2"/>
  <c r="D60" i="2"/>
  <c r="D61" i="2"/>
  <c r="D65" i="2"/>
  <c r="F65" i="2"/>
  <c r="F60" i="2"/>
  <c r="F62" i="2"/>
  <c r="F63" i="2"/>
  <c r="F61" i="2"/>
  <c r="F54" i="2"/>
  <c r="D44" i="2"/>
  <c r="F44" i="2"/>
  <c r="E244" i="3"/>
  <c r="E44" i="2" s="1"/>
  <c r="F243" i="3"/>
  <c r="F43" i="2" s="1"/>
  <c r="D243" i="3"/>
  <c r="D43" i="2" s="1"/>
  <c r="D46" i="2"/>
  <c r="E45" i="3"/>
  <c r="E44" i="3" s="1"/>
  <c r="F44" i="3"/>
  <c r="D44" i="3"/>
  <c r="G45" i="3"/>
  <c r="F17" i="4" l="1"/>
  <c r="E17" i="4" s="1"/>
  <c r="E243" i="3"/>
  <c r="E43" i="2" s="1"/>
  <c r="G44" i="3"/>
  <c r="G58" i="2" l="1"/>
  <c r="H19" i="1"/>
  <c r="H18" i="1"/>
  <c r="F36" i="3"/>
  <c r="F22" i="1"/>
  <c r="F24" i="1"/>
  <c r="D41" i="2"/>
  <c r="F41" i="2"/>
  <c r="E42" i="3"/>
  <c r="D41" i="3"/>
  <c r="F41" i="3"/>
  <c r="G42" i="3"/>
  <c r="D39" i="2"/>
  <c r="F39" i="2"/>
  <c r="F216" i="3"/>
  <c r="D216" i="3"/>
  <c r="E217" i="3"/>
  <c r="E216" i="3" s="1"/>
  <c r="G478" i="3"/>
  <c r="G470" i="3"/>
  <c r="G469" i="3"/>
  <c r="G468" i="3"/>
  <c r="G466" i="3"/>
  <c r="G465" i="3"/>
  <c r="G464" i="3"/>
  <c r="G457" i="3"/>
  <c r="G451" i="3"/>
  <c r="G445" i="3"/>
  <c r="G439" i="3"/>
  <c r="G433" i="3"/>
  <c r="G431" i="3"/>
  <c r="G422" i="3"/>
  <c r="G416" i="3"/>
  <c r="G414" i="3"/>
  <c r="G413" i="3"/>
  <c r="G407" i="3"/>
  <c r="G401" i="3"/>
  <c r="G394" i="3"/>
  <c r="G388" i="3"/>
  <c r="G379" i="3"/>
  <c r="G371" i="3"/>
  <c r="G362" i="3"/>
  <c r="G354" i="3"/>
  <c r="G348" i="3"/>
  <c r="G347" i="3"/>
  <c r="G340" i="3"/>
  <c r="G334" i="3"/>
  <c r="G328" i="3"/>
  <c r="G320" i="3"/>
  <c r="G318" i="3"/>
  <c r="G311" i="3"/>
  <c r="G302" i="3"/>
  <c r="G296" i="3"/>
  <c r="G295" i="3"/>
  <c r="G289" i="3"/>
  <c r="G288" i="3"/>
  <c r="G281" i="3"/>
  <c r="G279" i="3"/>
  <c r="G273" i="3"/>
  <c r="G265" i="3"/>
  <c r="G258" i="3"/>
  <c r="G251" i="3"/>
  <c r="G242" i="3"/>
  <c r="G241" i="3"/>
  <c r="G231" i="3"/>
  <c r="G222" i="3"/>
  <c r="G220" i="3"/>
  <c r="G219" i="3"/>
  <c r="G214" i="3"/>
  <c r="G206" i="3"/>
  <c r="G205" i="3"/>
  <c r="G197" i="3"/>
  <c r="G196" i="3"/>
  <c r="G193" i="3"/>
  <c r="G185" i="3"/>
  <c r="G183" i="3"/>
  <c r="G182" i="3"/>
  <c r="G175" i="3"/>
  <c r="G173" i="3"/>
  <c r="G172" i="3"/>
  <c r="G165" i="3"/>
  <c r="G164" i="3"/>
  <c r="G153" i="3"/>
  <c r="G152" i="3"/>
  <c r="G146" i="3"/>
  <c r="G145" i="3"/>
  <c r="G139" i="3"/>
  <c r="G136" i="3"/>
  <c r="G130" i="3"/>
  <c r="G129" i="3"/>
  <c r="G122" i="3"/>
  <c r="G121" i="3"/>
  <c r="G115" i="3"/>
  <c r="G114" i="3"/>
  <c r="G104" i="3"/>
  <c r="G103" i="3"/>
  <c r="G101" i="3"/>
  <c r="G94" i="3"/>
  <c r="G93" i="3"/>
  <c r="G92" i="3"/>
  <c r="G86" i="3"/>
  <c r="G85" i="3"/>
  <c r="G82" i="3"/>
  <c r="G81" i="3"/>
  <c r="G80" i="3"/>
  <c r="G78" i="3"/>
  <c r="G77" i="3"/>
  <c r="G76" i="3"/>
  <c r="G68" i="3"/>
  <c r="G62" i="3"/>
  <c r="G59" i="3"/>
  <c r="G58" i="3"/>
  <c r="G57" i="3"/>
  <c r="G51" i="3"/>
  <c r="G43" i="3"/>
  <c r="G40" i="3"/>
  <c r="G39" i="3"/>
  <c r="G38" i="3"/>
  <c r="G37" i="3"/>
  <c r="G35" i="3"/>
  <c r="G34" i="3"/>
  <c r="G33" i="3"/>
  <c r="G24" i="3"/>
  <c r="G17" i="3"/>
  <c r="G16" i="3"/>
  <c r="F19" i="5"/>
  <c r="G22" i="4"/>
  <c r="E58" i="2"/>
  <c r="E28" i="2"/>
  <c r="E27" i="2"/>
  <c r="E16" i="2"/>
  <c r="E15" i="2"/>
  <c r="E14" i="2"/>
  <c r="E12" i="2"/>
  <c r="E11" i="2"/>
  <c r="G28" i="2"/>
  <c r="G27" i="2"/>
  <c r="G16" i="2"/>
  <c r="G15" i="2"/>
  <c r="G14" i="2"/>
  <c r="G11" i="2"/>
  <c r="G12" i="2"/>
  <c r="G10" i="2"/>
  <c r="E10" i="2"/>
  <c r="E41" i="2" l="1"/>
  <c r="G41" i="2"/>
  <c r="E478" i="3"/>
  <c r="E470" i="3"/>
  <c r="E469" i="3"/>
  <c r="E468" i="3"/>
  <c r="E466" i="3"/>
  <c r="E465" i="3"/>
  <c r="E464" i="3"/>
  <c r="E457" i="3"/>
  <c r="E451" i="3"/>
  <c r="E445" i="3"/>
  <c r="E439" i="3"/>
  <c r="E433" i="3"/>
  <c r="E431" i="3"/>
  <c r="E422" i="3"/>
  <c r="E416" i="3"/>
  <c r="E414" i="3"/>
  <c r="E413" i="3"/>
  <c r="E407" i="3"/>
  <c r="E401" i="3"/>
  <c r="E388" i="3"/>
  <c r="E382" i="3"/>
  <c r="E381" i="3"/>
  <c r="E379" i="3"/>
  <c r="E371" i="3"/>
  <c r="E364" i="3"/>
  <c r="E362" i="3"/>
  <c r="E354" i="3"/>
  <c r="E348" i="3"/>
  <c r="E347" i="3"/>
  <c r="E340" i="3"/>
  <c r="E334" i="3"/>
  <c r="E328" i="3"/>
  <c r="E320" i="3"/>
  <c r="E311" i="3"/>
  <c r="E303" i="3"/>
  <c r="E302" i="3"/>
  <c r="E296" i="3"/>
  <c r="E295" i="3"/>
  <c r="E289" i="3"/>
  <c r="E288" i="3"/>
  <c r="E281" i="3"/>
  <c r="E279" i="3"/>
  <c r="E273" i="3"/>
  <c r="E265" i="3"/>
  <c r="E258" i="3"/>
  <c r="E251" i="3"/>
  <c r="E242" i="3"/>
  <c r="E241" i="3"/>
  <c r="E234" i="3"/>
  <c r="E232" i="3"/>
  <c r="E231" i="3"/>
  <c r="E222" i="3"/>
  <c r="E54" i="2" s="1"/>
  <c r="E219" i="3"/>
  <c r="E214" i="3"/>
  <c r="E206" i="3"/>
  <c r="E205" i="3"/>
  <c r="E197" i="3"/>
  <c r="E193" i="3"/>
  <c r="E185" i="3"/>
  <c r="E183" i="3"/>
  <c r="E182" i="3"/>
  <c r="E175" i="3"/>
  <c r="E173" i="3"/>
  <c r="E172" i="3"/>
  <c r="E165" i="3"/>
  <c r="E164" i="3"/>
  <c r="E163" i="3"/>
  <c r="E153" i="3"/>
  <c r="E152" i="3"/>
  <c r="E146" i="3"/>
  <c r="E145" i="3"/>
  <c r="E139" i="3"/>
  <c r="E136" i="3"/>
  <c r="E130" i="3"/>
  <c r="E129" i="3"/>
  <c r="E122" i="3"/>
  <c r="E121" i="3"/>
  <c r="E115" i="3"/>
  <c r="E114" i="3"/>
  <c r="E104" i="3"/>
  <c r="E103" i="3"/>
  <c r="E101" i="3"/>
  <c r="E94" i="3"/>
  <c r="E93" i="3"/>
  <c r="E92" i="3"/>
  <c r="E86" i="3"/>
  <c r="E85" i="3"/>
  <c r="E82" i="3"/>
  <c r="E81" i="3"/>
  <c r="E80" i="3"/>
  <c r="E78" i="3"/>
  <c r="E77" i="3"/>
  <c r="E76" i="3"/>
  <c r="E68" i="3"/>
  <c r="E62" i="3"/>
  <c r="E59" i="3"/>
  <c r="E58" i="3"/>
  <c r="E57" i="3"/>
  <c r="E51" i="3"/>
  <c r="E43" i="3"/>
  <c r="E41" i="3" s="1"/>
  <c r="E40" i="3"/>
  <c r="E39" i="3"/>
  <c r="E38" i="3"/>
  <c r="E37" i="3"/>
  <c r="E35" i="3"/>
  <c r="E34" i="3"/>
  <c r="E33" i="3"/>
  <c r="E24" i="3"/>
  <c r="E17" i="3"/>
  <c r="E51" i="2" l="1"/>
  <c r="E62" i="2"/>
  <c r="E61" i="2"/>
  <c r="E63" i="2"/>
  <c r="E65" i="2"/>
  <c r="E46" i="2"/>
  <c r="E39" i="2"/>
  <c r="D9" i="2"/>
  <c r="E9" i="2"/>
  <c r="D13" i="2"/>
  <c r="E13" i="2"/>
  <c r="D17" i="2"/>
  <c r="D20" i="2"/>
  <c r="D26" i="2"/>
  <c r="D25" i="2" s="1"/>
  <c r="E26" i="2"/>
  <c r="E25" i="2" s="1"/>
  <c r="D32" i="2"/>
  <c r="D33" i="2"/>
  <c r="D34" i="2"/>
  <c r="D36" i="2"/>
  <c r="D37" i="2"/>
  <c r="D42" i="2"/>
  <c r="D40" i="2" s="1"/>
  <c r="D47" i="2"/>
  <c r="D49" i="2"/>
  <c r="D48" i="2" s="1"/>
  <c r="D52" i="2"/>
  <c r="D53" i="2"/>
  <c r="D54" i="2"/>
  <c r="G60" i="2"/>
  <c r="G61" i="2"/>
  <c r="D62" i="2"/>
  <c r="D63" i="2"/>
  <c r="D64" i="2"/>
  <c r="D463" i="3"/>
  <c r="D510" i="3"/>
  <c r="E510" i="3" s="1"/>
  <c r="E37" i="2" l="1"/>
  <c r="G37" i="2"/>
  <c r="D45" i="2"/>
  <c r="G51" i="2"/>
  <c r="G38" i="2"/>
  <c r="G54" i="2"/>
  <c r="D31" i="2"/>
  <c r="D50" i="2"/>
  <c r="D59" i="2"/>
  <c r="D56" i="2" s="1"/>
  <c r="D8" i="2"/>
  <c r="D35" i="2"/>
  <c r="F47" i="2"/>
  <c r="F42" i="2"/>
  <c r="F40" i="2" s="1"/>
  <c r="E260" i="3"/>
  <c r="E259" i="3" s="1"/>
  <c r="F260" i="3"/>
  <c r="F259" i="3" s="1"/>
  <c r="D262" i="3"/>
  <c r="D264" i="3"/>
  <c r="D263" i="3" s="1"/>
  <c r="E264" i="3"/>
  <c r="E263" i="3" s="1"/>
  <c r="F264" i="3"/>
  <c r="F263" i="3" s="1"/>
  <c r="G261" i="3"/>
  <c r="E181" i="3"/>
  <c r="D181" i="3"/>
  <c r="G184" i="3"/>
  <c r="D184" i="3"/>
  <c r="E184" i="3"/>
  <c r="F184" i="3"/>
  <c r="D346" i="3"/>
  <c r="E16" i="4"/>
  <c r="F16" i="4"/>
  <c r="D36" i="3"/>
  <c r="D32" i="3"/>
  <c r="G303" i="3"/>
  <c r="F301" i="3"/>
  <c r="E301" i="3"/>
  <c r="E300" i="3" s="1"/>
  <c r="D301" i="3"/>
  <c r="G299" i="3"/>
  <c r="G307" i="3"/>
  <c r="G308" i="3"/>
  <c r="D310" i="3"/>
  <c r="D309" i="3" s="1"/>
  <c r="D306" i="3" s="1"/>
  <c r="E310" i="3"/>
  <c r="E309" i="3" s="1"/>
  <c r="F310" i="3"/>
  <c r="F309" i="3" s="1"/>
  <c r="F306" i="3" s="1"/>
  <c r="D204" i="3"/>
  <c r="F204" i="3"/>
  <c r="F13" i="2"/>
  <c r="F507" i="3" s="1"/>
  <c r="D30" i="2" l="1"/>
  <c r="E42" i="2"/>
  <c r="E40" i="2" s="1"/>
  <c r="G42" i="2"/>
  <c r="E47" i="2"/>
  <c r="G47" i="2"/>
  <c r="E180" i="3"/>
  <c r="G259" i="3"/>
  <c r="D260" i="3"/>
  <c r="D259" i="3" s="1"/>
  <c r="F9" i="2"/>
  <c r="G260" i="3"/>
  <c r="G262" i="3"/>
  <c r="G263" i="3"/>
  <c r="G264" i="3"/>
  <c r="D180" i="3"/>
  <c r="G310" i="3"/>
  <c r="G301" i="3"/>
  <c r="D300" i="3"/>
  <c r="F300" i="3"/>
  <c r="E298" i="3"/>
  <c r="E306" i="3"/>
  <c r="F305" i="3"/>
  <c r="G309" i="3"/>
  <c r="D305" i="3"/>
  <c r="D298" i="3" l="1"/>
  <c r="E297" i="3"/>
  <c r="G300" i="3"/>
  <c r="F298" i="3"/>
  <c r="E305" i="3"/>
  <c r="G306" i="3"/>
  <c r="G298" i="3" l="1"/>
  <c r="F297" i="3"/>
  <c r="G297" i="3" s="1"/>
  <c r="D297" i="3"/>
  <c r="G305" i="3"/>
  <c r="D218" i="3" l="1"/>
  <c r="F20" i="1" l="1"/>
  <c r="F34" i="2" l="1"/>
  <c r="E32" i="3"/>
  <c r="D507" i="3"/>
  <c r="D509" i="3"/>
  <c r="D505" i="3"/>
  <c r="G505" i="3" l="1"/>
  <c r="E505" i="3"/>
  <c r="G507" i="3"/>
  <c r="E507" i="3"/>
  <c r="G34" i="2"/>
  <c r="E34" i="2"/>
  <c r="F32" i="3"/>
  <c r="F31" i="3" s="1"/>
  <c r="F32" i="2"/>
  <c r="E19" i="5"/>
  <c r="D19" i="5"/>
  <c r="C19" i="5"/>
  <c r="E387" i="3"/>
  <c r="E386" i="3" s="1"/>
  <c r="E385" i="3" s="1"/>
  <c r="E384" i="3" s="1"/>
  <c r="E383" i="3" s="1"/>
  <c r="E23" i="3"/>
  <c r="E61" i="3"/>
  <c r="E100" i="3"/>
  <c r="E138" i="3"/>
  <c r="E192" i="3"/>
  <c r="E213" i="3"/>
  <c r="E212" i="3" s="1"/>
  <c r="G232" i="3"/>
  <c r="E278" i="3"/>
  <c r="E280" i="3"/>
  <c r="E294" i="3"/>
  <c r="E319" i="3"/>
  <c r="E333" i="3"/>
  <c r="E332" i="3" s="1"/>
  <c r="E331" i="3" s="1"/>
  <c r="E330" i="3" s="1"/>
  <c r="E329" i="3" s="1"/>
  <c r="E353" i="3"/>
  <c r="E352" i="3" s="1"/>
  <c r="E351" i="3" s="1"/>
  <c r="E350" i="3" s="1"/>
  <c r="E349" i="3" s="1"/>
  <c r="E363" i="3"/>
  <c r="E370" i="3"/>
  <c r="E369" i="3" s="1"/>
  <c r="E378" i="3"/>
  <c r="E380" i="3"/>
  <c r="E400" i="3"/>
  <c r="E399" i="3" s="1"/>
  <c r="E396" i="3" s="1"/>
  <c r="E406" i="3"/>
  <c r="E415" i="3"/>
  <c r="E421" i="3"/>
  <c r="E420" i="3" s="1"/>
  <c r="E419" i="3" s="1"/>
  <c r="E418" i="3" s="1"/>
  <c r="E417" i="3" s="1"/>
  <c r="E430" i="3"/>
  <c r="E438" i="3"/>
  <c r="E437" i="3" s="1"/>
  <c r="E436" i="3" s="1"/>
  <c r="E435" i="3" s="1"/>
  <c r="E434" i="3" s="1"/>
  <c r="E444" i="3"/>
  <c r="E443" i="3" s="1"/>
  <c r="E442" i="3" s="1"/>
  <c r="E441" i="3" s="1"/>
  <c r="E440" i="3" s="1"/>
  <c r="E450" i="3"/>
  <c r="E449" i="3" s="1"/>
  <c r="E448" i="3" s="1"/>
  <c r="E447" i="3" s="1"/>
  <c r="E446" i="3" s="1"/>
  <c r="F456" i="3"/>
  <c r="F455" i="3" s="1"/>
  <c r="E477" i="3"/>
  <c r="E476" i="3" s="1"/>
  <c r="E475" i="3" s="1"/>
  <c r="E474" i="3" s="1"/>
  <c r="E473" i="3" s="1"/>
  <c r="E472" i="3" s="1"/>
  <c r="E471" i="3" s="1"/>
  <c r="F387" i="3"/>
  <c r="F386" i="3" s="1"/>
  <c r="F385" i="3" s="1"/>
  <c r="F384" i="3" s="1"/>
  <c r="F383" i="3" s="1"/>
  <c r="F477" i="3"/>
  <c r="F476" i="3" s="1"/>
  <c r="F475" i="3" s="1"/>
  <c r="F474" i="3" s="1"/>
  <c r="F473" i="3" s="1"/>
  <c r="F472" i="3" s="1"/>
  <c r="F471" i="3" s="1"/>
  <c r="D102" i="3"/>
  <c r="D412" i="3"/>
  <c r="D162" i="3"/>
  <c r="D91" i="3"/>
  <c r="D294" i="3"/>
  <c r="D230" i="3"/>
  <c r="D195" i="3"/>
  <c r="D171" i="3"/>
  <c r="D79" i="3"/>
  <c r="D75" i="3"/>
  <c r="D56" i="3"/>
  <c r="D467" i="3"/>
  <c r="D380" i="3"/>
  <c r="G72" i="3"/>
  <c r="G73" i="3"/>
  <c r="G98" i="3"/>
  <c r="G110" i="3"/>
  <c r="G125" i="3"/>
  <c r="G126" i="3"/>
  <c r="G133" i="3"/>
  <c r="G157" i="3"/>
  <c r="G158" i="3"/>
  <c r="G168" i="3"/>
  <c r="G178" i="3"/>
  <c r="G188" i="3"/>
  <c r="G189" i="3"/>
  <c r="G201" i="3"/>
  <c r="G211" i="3"/>
  <c r="G227" i="3"/>
  <c r="G247" i="3"/>
  <c r="G254" i="3"/>
  <c r="G255" i="3"/>
  <c r="G284" i="3"/>
  <c r="G292" i="3"/>
  <c r="G315" i="3"/>
  <c r="G344" i="3"/>
  <c r="G359" i="3"/>
  <c r="G368" i="3"/>
  <c r="G382" i="3"/>
  <c r="G398" i="3"/>
  <c r="G410" i="3"/>
  <c r="G427" i="3"/>
  <c r="G428" i="3"/>
  <c r="G461" i="3"/>
  <c r="G62" i="2" l="1"/>
  <c r="E32" i="2"/>
  <c r="G32" i="2"/>
  <c r="E84" i="3"/>
  <c r="E83" i="3" s="1"/>
  <c r="E221" i="3"/>
  <c r="E174" i="3"/>
  <c r="E218" i="3"/>
  <c r="F250" i="3"/>
  <c r="F181" i="3"/>
  <c r="F180" i="3" s="1"/>
  <c r="E36" i="3"/>
  <c r="E346" i="3"/>
  <c r="E345" i="3" s="1"/>
  <c r="E342" i="3" s="1"/>
  <c r="E341" i="3" s="1"/>
  <c r="F450" i="3"/>
  <c r="F449" i="3" s="1"/>
  <c r="F448" i="3" s="1"/>
  <c r="F447" i="3" s="1"/>
  <c r="F446" i="3" s="1"/>
  <c r="E204" i="3"/>
  <c r="E203" i="3" s="1"/>
  <c r="E200" i="3" s="1"/>
  <c r="F61" i="3"/>
  <c r="F406" i="3"/>
  <c r="G406" i="3" s="1"/>
  <c r="E240" i="3"/>
  <c r="E239" i="3" s="1"/>
  <c r="E238" i="3" s="1"/>
  <c r="F444" i="3"/>
  <c r="F443" i="3" s="1"/>
  <c r="F442" i="3" s="1"/>
  <c r="F441" i="3" s="1"/>
  <c r="F440" i="3" s="1"/>
  <c r="F138" i="3"/>
  <c r="F137" i="3" s="1"/>
  <c r="F378" i="3"/>
  <c r="G378" i="3" s="1"/>
  <c r="F370" i="3"/>
  <c r="F369" i="3" s="1"/>
  <c r="F366" i="3" s="1"/>
  <c r="F365" i="3" s="1"/>
  <c r="F367" i="3" s="1"/>
  <c r="F23" i="3"/>
  <c r="F22" i="3" s="1"/>
  <c r="F21" i="3" s="1"/>
  <c r="F20" i="3" s="1"/>
  <c r="F19" i="3" s="1"/>
  <c r="F18" i="3" s="1"/>
  <c r="F363" i="3"/>
  <c r="G363" i="3" s="1"/>
  <c r="E128" i="3"/>
  <c r="E127" i="3" s="1"/>
  <c r="E124" i="3" s="1"/>
  <c r="E123" i="3" s="1"/>
  <c r="G477" i="3"/>
  <c r="F280" i="3"/>
  <c r="E412" i="3"/>
  <c r="E411" i="3" s="1"/>
  <c r="E408" i="3" s="1"/>
  <c r="E144" i="3"/>
  <c r="E143" i="3" s="1"/>
  <c r="E140" i="3" s="1"/>
  <c r="E56" i="3"/>
  <c r="E55" i="3" s="1"/>
  <c r="E54" i="3" s="1"/>
  <c r="E75" i="3"/>
  <c r="D462" i="3"/>
  <c r="F463" i="3"/>
  <c r="F438" i="3"/>
  <c r="F437" i="3" s="1"/>
  <c r="F436" i="3" s="1"/>
  <c r="F435" i="3" s="1"/>
  <c r="F434" i="3" s="1"/>
  <c r="F421" i="3"/>
  <c r="E327" i="3"/>
  <c r="E326" i="3" s="1"/>
  <c r="E325" i="3" s="1"/>
  <c r="E324" i="3" s="1"/>
  <c r="E323" i="3" s="1"/>
  <c r="F272" i="3"/>
  <c r="F271" i="3" s="1"/>
  <c r="F269" i="3" s="1"/>
  <c r="F268" i="3" s="1"/>
  <c r="E272" i="3"/>
  <c r="E271" i="3" s="1"/>
  <c r="E270" i="3" s="1"/>
  <c r="E250" i="3"/>
  <c r="E113" i="3"/>
  <c r="F113" i="3"/>
  <c r="E22" i="3"/>
  <c r="E21" i="3" s="1"/>
  <c r="E20" i="3" s="1"/>
  <c r="E19" i="3" s="1"/>
  <c r="E18" i="3" s="1"/>
  <c r="E11" i="4"/>
  <c r="F361" i="3"/>
  <c r="F333" i="3"/>
  <c r="F332" i="3" s="1"/>
  <c r="F331" i="3" s="1"/>
  <c r="F330" i="3" s="1"/>
  <c r="F329" i="3" s="1"/>
  <c r="E171" i="3"/>
  <c r="E91" i="3"/>
  <c r="E90" i="3" s="1"/>
  <c r="E88" i="3" s="1"/>
  <c r="E87" i="3" s="1"/>
  <c r="F430" i="3"/>
  <c r="G381" i="3"/>
  <c r="E377" i="3"/>
  <c r="E375" i="3" s="1"/>
  <c r="E374" i="3" s="1"/>
  <c r="E230" i="3"/>
  <c r="F91" i="3"/>
  <c r="F90" i="3" s="1"/>
  <c r="F88" i="3" s="1"/>
  <c r="F87" i="3" s="1"/>
  <c r="E361" i="3"/>
  <c r="E360" i="3" s="1"/>
  <c r="E358" i="3" s="1"/>
  <c r="E357" i="3" s="1"/>
  <c r="F278" i="3"/>
  <c r="E463" i="3"/>
  <c r="F412" i="3"/>
  <c r="F411" i="3" s="1"/>
  <c r="E257" i="3"/>
  <c r="E256" i="3" s="1"/>
  <c r="E253" i="3" s="1"/>
  <c r="E252" i="3" s="1"/>
  <c r="E293" i="3"/>
  <c r="E291" i="3" s="1"/>
  <c r="E290" i="3" s="1"/>
  <c r="E191" i="3"/>
  <c r="E405" i="3"/>
  <c r="E404" i="3" s="1"/>
  <c r="E403" i="3" s="1"/>
  <c r="E402" i="3" s="1"/>
  <c r="E277" i="3"/>
  <c r="E137" i="3"/>
  <c r="E79" i="3"/>
  <c r="E67" i="3"/>
  <c r="E66" i="3" s="1"/>
  <c r="E65" i="3" s="1"/>
  <c r="F53" i="2"/>
  <c r="E50" i="3"/>
  <c r="E60" i="3"/>
  <c r="E151" i="3"/>
  <c r="E150" i="3" s="1"/>
  <c r="E149" i="3" s="1"/>
  <c r="E135" i="3"/>
  <c r="E134" i="3" s="1"/>
  <c r="E120" i="3"/>
  <c r="E119" i="3" s="1"/>
  <c r="E117" i="3" s="1"/>
  <c r="E116" i="3" s="1"/>
  <c r="E102" i="3"/>
  <c r="E456" i="3"/>
  <c r="E455" i="3" s="1"/>
  <c r="E454" i="3" s="1"/>
  <c r="E467" i="3"/>
  <c r="E432" i="3"/>
  <c r="E429" i="3" s="1"/>
  <c r="E426" i="3" s="1"/>
  <c r="E425" i="3" s="1"/>
  <c r="F432" i="3"/>
  <c r="E339" i="3"/>
  <c r="E338" i="3" s="1"/>
  <c r="E337" i="3" s="1"/>
  <c r="E336" i="3" s="1"/>
  <c r="E335" i="3" s="1"/>
  <c r="F339" i="3"/>
  <c r="F338" i="3" s="1"/>
  <c r="F337" i="3" s="1"/>
  <c r="F336" i="3" s="1"/>
  <c r="F335" i="3" s="1"/>
  <c r="E287" i="3"/>
  <c r="E286" i="3" s="1"/>
  <c r="E283" i="3" s="1"/>
  <c r="E285" i="3" s="1"/>
  <c r="F287" i="3"/>
  <c r="F286" i="3" s="1"/>
  <c r="F283" i="3" s="1"/>
  <c r="F285" i="3" s="1"/>
  <c r="E233" i="3"/>
  <c r="E162" i="3"/>
  <c r="E161" i="3" s="1"/>
  <c r="E156" i="3" s="1"/>
  <c r="E155" i="3" s="1"/>
  <c r="F454" i="3"/>
  <c r="F453" i="3"/>
  <c r="F452" i="3" s="1"/>
  <c r="E395" i="3"/>
  <c r="E397" i="3"/>
  <c r="E366" i="3"/>
  <c r="E365" i="3" s="1"/>
  <c r="E367" i="3" s="1"/>
  <c r="F319" i="3"/>
  <c r="F230" i="3"/>
  <c r="F100" i="3"/>
  <c r="F353" i="3"/>
  <c r="F352" i="3" s="1"/>
  <c r="F351" i="3" s="1"/>
  <c r="F350" i="3" s="1"/>
  <c r="F349" i="3" s="1"/>
  <c r="G476" i="3"/>
  <c r="G475" i="3"/>
  <c r="G386" i="3"/>
  <c r="G387" i="3"/>
  <c r="D14" i="4"/>
  <c r="F26" i="2"/>
  <c r="D90" i="3"/>
  <c r="D61" i="3"/>
  <c r="D504" i="3"/>
  <c r="D477" i="3"/>
  <c r="D456" i="3"/>
  <c r="D450" i="3"/>
  <c r="D444" i="3"/>
  <c r="D438" i="3"/>
  <c r="D432" i="3"/>
  <c r="D430" i="3"/>
  <c r="D421" i="3"/>
  <c r="D415" i="3"/>
  <c r="D406" i="3"/>
  <c r="D400" i="3"/>
  <c r="D393" i="3"/>
  <c r="D387" i="3"/>
  <c r="D378" i="3"/>
  <c r="D370" i="3"/>
  <c r="D363" i="3"/>
  <c r="D361" i="3"/>
  <c r="D353" i="3"/>
  <c r="D339" i="3"/>
  <c r="D333" i="3"/>
  <c r="D327" i="3"/>
  <c r="D319" i="3"/>
  <c r="D317" i="3"/>
  <c r="D293" i="3"/>
  <c r="D287" i="3"/>
  <c r="D280" i="3"/>
  <c r="D278" i="3"/>
  <c r="D272" i="3"/>
  <c r="D257" i="3"/>
  <c r="D250" i="3"/>
  <c r="D240" i="3"/>
  <c r="D233" i="3"/>
  <c r="D221" i="3"/>
  <c r="D215" i="3" s="1"/>
  <c r="D213" i="3"/>
  <c r="D194" i="3"/>
  <c r="D192" i="3"/>
  <c r="D174" i="3"/>
  <c r="D161" i="3"/>
  <c r="D151" i="3"/>
  <c r="D144" i="3"/>
  <c r="D138" i="3"/>
  <c r="D135" i="3"/>
  <c r="D128" i="3"/>
  <c r="D120" i="3"/>
  <c r="D113" i="3"/>
  <c r="D100" i="3"/>
  <c r="D84" i="3"/>
  <c r="D67" i="3"/>
  <c r="D55" i="3"/>
  <c r="D50" i="3"/>
  <c r="D23" i="3"/>
  <c r="D15" i="3"/>
  <c r="E504" i="3" l="1"/>
  <c r="G504" i="3"/>
  <c r="D15" i="4"/>
  <c r="E112" i="3"/>
  <c r="E107" i="3" s="1"/>
  <c r="E15" i="4"/>
  <c r="F112" i="3"/>
  <c r="F111" i="3" s="1"/>
  <c r="E45" i="2"/>
  <c r="G46" i="2"/>
  <c r="E24" i="4"/>
  <c r="E53" i="2"/>
  <c r="G53" i="2"/>
  <c r="E170" i="3"/>
  <c r="E169" i="3" s="1"/>
  <c r="E20" i="4"/>
  <c r="F346" i="3"/>
  <c r="F345" i="3" s="1"/>
  <c r="F343" i="3" s="1"/>
  <c r="F52" i="2"/>
  <c r="F174" i="3"/>
  <c r="G174" i="3" s="1"/>
  <c r="G65" i="2"/>
  <c r="F56" i="3"/>
  <c r="F55" i="3" s="1"/>
  <c r="F54" i="3" s="1"/>
  <c r="F327" i="3"/>
  <c r="F326" i="3" s="1"/>
  <c r="F325" i="3" s="1"/>
  <c r="F324" i="3" s="1"/>
  <c r="F323" i="3" s="1"/>
  <c r="G36" i="3"/>
  <c r="F36" i="2"/>
  <c r="F35" i="2" s="1"/>
  <c r="G163" i="3"/>
  <c r="F249" i="3"/>
  <c r="F246" i="3" s="1"/>
  <c r="F248" i="3" s="1"/>
  <c r="F19" i="4"/>
  <c r="E14" i="4"/>
  <c r="E249" i="3"/>
  <c r="E246" i="3" s="1"/>
  <c r="E248" i="3" s="1"/>
  <c r="E19" i="4"/>
  <c r="G364" i="3"/>
  <c r="F60" i="3"/>
  <c r="G60" i="3" s="1"/>
  <c r="F49" i="2"/>
  <c r="F84" i="3"/>
  <c r="F83" i="3" s="1"/>
  <c r="G83" i="3" s="1"/>
  <c r="F221" i="3"/>
  <c r="G221" i="3" s="1"/>
  <c r="F33" i="2"/>
  <c r="F31" i="2" s="1"/>
  <c r="E18" i="4"/>
  <c r="F405" i="3"/>
  <c r="F404" i="3" s="1"/>
  <c r="F403" i="3" s="1"/>
  <c r="F402" i="3" s="1"/>
  <c r="G402" i="3" s="1"/>
  <c r="D24" i="4"/>
  <c r="D23" i="4"/>
  <c r="D20" i="4"/>
  <c r="F128" i="3"/>
  <c r="F127" i="3" s="1"/>
  <c r="F124" i="3" s="1"/>
  <c r="F123" i="3" s="1"/>
  <c r="G61" i="3"/>
  <c r="F171" i="3"/>
  <c r="G171" i="3" s="1"/>
  <c r="E343" i="3"/>
  <c r="E237" i="3"/>
  <c r="E236" i="3" s="1"/>
  <c r="E356" i="3"/>
  <c r="E355" i="3" s="1"/>
  <c r="D16" i="5" s="1"/>
  <c r="F107" i="3"/>
  <c r="F108" i="3"/>
  <c r="E177" i="3"/>
  <c r="F177" i="3"/>
  <c r="E199" i="3"/>
  <c r="E198" i="3" s="1"/>
  <c r="G138" i="3"/>
  <c r="F270" i="3"/>
  <c r="E74" i="3"/>
  <c r="E70" i="3" s="1"/>
  <c r="E69" i="3" s="1"/>
  <c r="E71" i="3" s="1"/>
  <c r="F360" i="3"/>
  <c r="F358" i="3" s="1"/>
  <c r="F357" i="3" s="1"/>
  <c r="F356" i="3" s="1"/>
  <c r="F355" i="3" s="1"/>
  <c r="E16" i="5" s="1"/>
  <c r="F240" i="3"/>
  <c r="F277" i="3"/>
  <c r="F276" i="3" s="1"/>
  <c r="E322" i="3"/>
  <c r="E321" i="3" s="1"/>
  <c r="D15" i="5" s="1"/>
  <c r="F218" i="3"/>
  <c r="E53" i="3"/>
  <c r="E52" i="3" s="1"/>
  <c r="E132" i="3"/>
  <c r="E131" i="3" s="1"/>
  <c r="E118" i="3"/>
  <c r="F429" i="3"/>
  <c r="F426" i="3" s="1"/>
  <c r="F425" i="3" s="1"/>
  <c r="F424" i="3" s="1"/>
  <c r="E108" i="3"/>
  <c r="E142" i="3"/>
  <c r="E141" i="3" s="1"/>
  <c r="E269" i="3"/>
  <c r="E268" i="3" s="1"/>
  <c r="F415" i="3"/>
  <c r="G415" i="3" s="1"/>
  <c r="F380" i="3"/>
  <c r="G380" i="3" s="1"/>
  <c r="E376" i="3"/>
  <c r="F294" i="3"/>
  <c r="E148" i="3"/>
  <c r="E147" i="3" s="1"/>
  <c r="G137" i="3"/>
  <c r="E89" i="3"/>
  <c r="F75" i="3"/>
  <c r="F257" i="3"/>
  <c r="F256" i="3" s="1"/>
  <c r="F253" i="3" s="1"/>
  <c r="F252" i="3" s="1"/>
  <c r="F89" i="3"/>
  <c r="F282" i="3"/>
  <c r="F409" i="3"/>
  <c r="F400" i="3"/>
  <c r="G181" i="3"/>
  <c r="G361" i="3"/>
  <c r="F144" i="3"/>
  <c r="F143" i="3" s="1"/>
  <c r="F213" i="3"/>
  <c r="F192" i="3"/>
  <c r="F162" i="3"/>
  <c r="F161" i="3" s="1"/>
  <c r="F156" i="3" s="1"/>
  <c r="D83" i="3"/>
  <c r="D150" i="3"/>
  <c r="D148" i="3" s="1"/>
  <c r="D18" i="4"/>
  <c r="D239" i="3"/>
  <c r="D237" i="3" s="1"/>
  <c r="D332" i="3"/>
  <c r="F50" i="3"/>
  <c r="E276" i="3"/>
  <c r="E275" i="3"/>
  <c r="E274" i="3" s="1"/>
  <c r="D14" i="3"/>
  <c r="D49" i="3"/>
  <c r="D48" i="3" s="1"/>
  <c r="D47" i="3" s="1"/>
  <c r="D46" i="3" s="1"/>
  <c r="D249" i="3"/>
  <c r="D19" i="4"/>
  <c r="D338" i="3"/>
  <c r="D420" i="3"/>
  <c r="F233" i="3"/>
  <c r="G233" i="3" s="1"/>
  <c r="G234" i="3"/>
  <c r="F135" i="3"/>
  <c r="F134" i="3" s="1"/>
  <c r="F132" i="3" s="1"/>
  <c r="F131" i="3" s="1"/>
  <c r="D22" i="3"/>
  <c r="D11" i="4"/>
  <c r="D137" i="3"/>
  <c r="D203" i="3"/>
  <c r="D256" i="3"/>
  <c r="D286" i="3"/>
  <c r="D369" i="3"/>
  <c r="D399" i="3"/>
  <c r="D449" i="3"/>
  <c r="E64" i="3"/>
  <c r="E63" i="3" s="1"/>
  <c r="E159" i="3"/>
  <c r="E282" i="3"/>
  <c r="E453" i="3"/>
  <c r="E452" i="3" s="1"/>
  <c r="E215" i="3"/>
  <c r="F467" i="3"/>
  <c r="F462" i="3" s="1"/>
  <c r="F459" i="3" s="1"/>
  <c r="F458" i="3" s="1"/>
  <c r="F460" i="3" s="1"/>
  <c r="F120" i="3"/>
  <c r="F119" i="3" s="1"/>
  <c r="G119" i="3" s="1"/>
  <c r="F151" i="3"/>
  <c r="F150" i="3" s="1"/>
  <c r="E462" i="3"/>
  <c r="E459" i="3" s="1"/>
  <c r="E458" i="3" s="1"/>
  <c r="E460" i="3" s="1"/>
  <c r="D127" i="3"/>
  <c r="D191" i="3"/>
  <c r="D386" i="3"/>
  <c r="D437" i="3"/>
  <c r="D476" i="3"/>
  <c r="E31" i="3"/>
  <c r="E29" i="3" s="1"/>
  <c r="F79" i="3"/>
  <c r="G79" i="3" s="1"/>
  <c r="F420" i="3"/>
  <c r="G421" i="3"/>
  <c r="D134" i="3"/>
  <c r="D392" i="3"/>
  <c r="D443" i="3"/>
  <c r="D112" i="3"/>
  <c r="D108" i="3" s="1"/>
  <c r="D31" i="3"/>
  <c r="D16" i="4"/>
  <c r="G16" i="4" s="1"/>
  <c r="D66" i="3"/>
  <c r="D64" i="3" s="1"/>
  <c r="D119" i="3"/>
  <c r="D143" i="3"/>
  <c r="D212" i="3"/>
  <c r="D271" i="3"/>
  <c r="D270" i="3" s="1"/>
  <c r="D326" i="3"/>
  <c r="D352" i="3"/>
  <c r="D405" i="3"/>
  <c r="D455" i="3"/>
  <c r="D60" i="3"/>
  <c r="F102" i="3"/>
  <c r="G102" i="3" s="1"/>
  <c r="E99" i="3"/>
  <c r="E96" i="3" s="1"/>
  <c r="E95" i="3" s="1"/>
  <c r="E97" i="3" s="1"/>
  <c r="E49" i="3"/>
  <c r="E48" i="3" s="1"/>
  <c r="E47" i="3" s="1"/>
  <c r="E46" i="3" s="1"/>
  <c r="F67" i="3"/>
  <c r="F66" i="3" s="1"/>
  <c r="E229" i="3"/>
  <c r="F25" i="2"/>
  <c r="G26" i="2"/>
  <c r="G9" i="2"/>
  <c r="G13" i="2"/>
  <c r="G370" i="3"/>
  <c r="G385" i="3"/>
  <c r="D88" i="3"/>
  <c r="D291" i="3"/>
  <c r="D177" i="3"/>
  <c r="D179" i="3" s="1"/>
  <c r="D156" i="3"/>
  <c r="D155" i="3" s="1"/>
  <c r="G32" i="3"/>
  <c r="F11" i="4"/>
  <c r="G23" i="3"/>
  <c r="G432" i="3"/>
  <c r="G100" i="3"/>
  <c r="G280" i="3"/>
  <c r="G319" i="3"/>
  <c r="G250" i="3"/>
  <c r="G474" i="3"/>
  <c r="G384" i="3"/>
  <c r="D459" i="3"/>
  <c r="D277" i="3"/>
  <c r="D360" i="3"/>
  <c r="D316" i="3"/>
  <c r="D74" i="3"/>
  <c r="D170" i="3"/>
  <c r="D99" i="3"/>
  <c r="D377" i="3"/>
  <c r="D429" i="3"/>
  <c r="D409" i="3"/>
  <c r="D229" i="3"/>
  <c r="D53" i="3"/>
  <c r="D54" i="3"/>
  <c r="D89" i="3"/>
  <c r="F18" i="4" l="1"/>
  <c r="F215" i="3"/>
  <c r="F239" i="3"/>
  <c r="F237" i="3" s="1"/>
  <c r="F236" i="3" s="1"/>
  <c r="E111" i="3"/>
  <c r="G84" i="3"/>
  <c r="G19" i="4"/>
  <c r="G405" i="3"/>
  <c r="G63" i="2"/>
  <c r="F59" i="2"/>
  <c r="G11" i="4"/>
  <c r="F15" i="4"/>
  <c r="G15" i="4" s="1"/>
  <c r="E245" i="3"/>
  <c r="E235" i="3" s="1"/>
  <c r="E49" i="2"/>
  <c r="E48" i="2" s="1"/>
  <c r="G49" i="2"/>
  <c r="E52" i="2"/>
  <c r="E50" i="2" s="1"/>
  <c r="G52" i="2"/>
  <c r="G39" i="2"/>
  <c r="G18" i="4"/>
  <c r="E36" i="2"/>
  <c r="E35" i="2" s="1"/>
  <c r="G36" i="2"/>
  <c r="E64" i="2"/>
  <c r="E167" i="3"/>
  <c r="E166" i="3" s="1"/>
  <c r="E33" i="2"/>
  <c r="E31" i="2" s="1"/>
  <c r="G33" i="2"/>
  <c r="G403" i="3"/>
  <c r="G404" i="3"/>
  <c r="F245" i="3"/>
  <c r="G56" i="3"/>
  <c r="F53" i="3"/>
  <c r="F52" i="3" s="1"/>
  <c r="G128" i="3"/>
  <c r="F20" i="4"/>
  <c r="G20" i="4" s="1"/>
  <c r="F24" i="4"/>
  <c r="G24" i="4" s="1"/>
  <c r="F176" i="3"/>
  <c r="F179" i="3"/>
  <c r="E176" i="3"/>
  <c r="E179" i="3"/>
  <c r="G75" i="3"/>
  <c r="F14" i="4"/>
  <c r="G14" i="4" s="1"/>
  <c r="F342" i="3"/>
  <c r="F341" i="3" s="1"/>
  <c r="F322" i="3" s="1"/>
  <c r="F321" i="3" s="1"/>
  <c r="E15" i="5" s="1"/>
  <c r="F275" i="3"/>
  <c r="F274" i="3" s="1"/>
  <c r="F170" i="3"/>
  <c r="F169" i="3" s="1"/>
  <c r="G50" i="3"/>
  <c r="E28" i="3"/>
  <c r="E27" i="3" s="1"/>
  <c r="E26" i="3" s="1"/>
  <c r="D11" i="5" s="1"/>
  <c r="G360" i="3"/>
  <c r="G41" i="3"/>
  <c r="D52" i="3"/>
  <c r="G120" i="3"/>
  <c r="G67" i="3"/>
  <c r="F29" i="3"/>
  <c r="F238" i="3"/>
  <c r="F377" i="3"/>
  <c r="F376" i="3" s="1"/>
  <c r="E106" i="3"/>
  <c r="D117" i="3"/>
  <c r="G162" i="3"/>
  <c r="D107" i="3"/>
  <c r="D118" i="3"/>
  <c r="G151" i="3"/>
  <c r="F203" i="3"/>
  <c r="F200" i="3" s="1"/>
  <c r="F199" i="3" s="1"/>
  <c r="F198" i="3" s="1"/>
  <c r="G204" i="3"/>
  <c r="E424" i="3"/>
  <c r="E423" i="3" s="1"/>
  <c r="D18" i="5" s="1"/>
  <c r="F408" i="3"/>
  <c r="F293" i="3"/>
  <c r="G294" i="3"/>
  <c r="E267" i="3"/>
  <c r="D149" i="3"/>
  <c r="G135" i="3"/>
  <c r="D29" i="3"/>
  <c r="F191" i="3"/>
  <c r="G192" i="3"/>
  <c r="F140" i="3"/>
  <c r="F142" i="3"/>
  <c r="F141" i="3" s="1"/>
  <c r="F229" i="3"/>
  <c r="F226" i="3" s="1"/>
  <c r="F225" i="3" s="1"/>
  <c r="F224" i="3" s="1"/>
  <c r="D132" i="3"/>
  <c r="D131" i="3" s="1"/>
  <c r="D187" i="3"/>
  <c r="D190" i="3" s="1"/>
  <c r="F155" i="3"/>
  <c r="F159" i="3"/>
  <c r="F212" i="3"/>
  <c r="G213" i="3"/>
  <c r="F399" i="3"/>
  <c r="G400" i="3"/>
  <c r="D236" i="3"/>
  <c r="D21" i="4"/>
  <c r="D351" i="3"/>
  <c r="F419" i="3"/>
  <c r="G420" i="3"/>
  <c r="D475" i="3"/>
  <c r="D124" i="3"/>
  <c r="E209" i="3"/>
  <c r="E208" i="3" s="1"/>
  <c r="E207" i="3" s="1"/>
  <c r="D396" i="3"/>
  <c r="D283" i="3"/>
  <c r="D200" i="3"/>
  <c r="D419" i="3"/>
  <c r="D331" i="3"/>
  <c r="D453" i="3"/>
  <c r="D63" i="3"/>
  <c r="D269" i="3"/>
  <c r="D275" i="3"/>
  <c r="D142" i="3"/>
  <c r="D391" i="3"/>
  <c r="D448" i="3"/>
  <c r="D246" i="3"/>
  <c r="D13" i="3"/>
  <c r="D10" i="4"/>
  <c r="F74" i="3"/>
  <c r="D454" i="3"/>
  <c r="D140" i="3"/>
  <c r="D209" i="3"/>
  <c r="F65" i="3"/>
  <c r="F64" i="3"/>
  <c r="F63" i="3" s="1"/>
  <c r="D404" i="3"/>
  <c r="D325" i="3"/>
  <c r="D442" i="3"/>
  <c r="D436" i="3"/>
  <c r="F99" i="3"/>
  <c r="F96" i="3" s="1"/>
  <c r="F95" i="3" s="1"/>
  <c r="F97" i="3" s="1"/>
  <c r="D253" i="3"/>
  <c r="D337" i="3"/>
  <c r="F49" i="3"/>
  <c r="F48" i="3" s="1"/>
  <c r="F47" i="3" s="1"/>
  <c r="F46" i="3" s="1"/>
  <c r="D238" i="3"/>
  <c r="E228" i="3"/>
  <c r="E226" i="3"/>
  <c r="E225" i="3" s="1"/>
  <c r="E224" i="3" s="1"/>
  <c r="D385" i="3"/>
  <c r="D426" i="3"/>
  <c r="D313" i="3"/>
  <c r="D358" i="3"/>
  <c r="D65" i="3"/>
  <c r="F117" i="3"/>
  <c r="F116" i="3" s="1"/>
  <c r="F118" i="3"/>
  <c r="G118" i="3" s="1"/>
  <c r="D147" i="3"/>
  <c r="G467" i="3"/>
  <c r="D111" i="3"/>
  <c r="E13" i="4"/>
  <c r="F149" i="3"/>
  <c r="F148" i="3"/>
  <c r="F147" i="3" s="1"/>
  <c r="D366" i="3"/>
  <c r="D21" i="3"/>
  <c r="F423" i="3"/>
  <c r="E18" i="5" s="1"/>
  <c r="E10" i="1"/>
  <c r="G10" i="1"/>
  <c r="G25" i="2"/>
  <c r="F10" i="1"/>
  <c r="E9" i="1"/>
  <c r="G369" i="3"/>
  <c r="D96" i="3"/>
  <c r="D87" i="3"/>
  <c r="D290" i="3"/>
  <c r="D226" i="3"/>
  <c r="D176" i="3"/>
  <c r="D167" i="3"/>
  <c r="D159" i="3"/>
  <c r="G180" i="3"/>
  <c r="G22" i="3"/>
  <c r="F48" i="2"/>
  <c r="G249" i="3"/>
  <c r="G333" i="3"/>
  <c r="G127" i="3"/>
  <c r="G327" i="3"/>
  <c r="G240" i="3"/>
  <c r="G230" i="3"/>
  <c r="G257" i="3"/>
  <c r="G134" i="3"/>
  <c r="G144" i="3"/>
  <c r="G272" i="3"/>
  <c r="G430" i="3"/>
  <c r="G91" i="3"/>
  <c r="G161" i="3"/>
  <c r="G278" i="3"/>
  <c r="G438" i="3"/>
  <c r="G444" i="3"/>
  <c r="G66" i="3"/>
  <c r="G463" i="3"/>
  <c r="G339" i="3"/>
  <c r="G150" i="3"/>
  <c r="G450" i="3"/>
  <c r="G287" i="3"/>
  <c r="G113" i="3"/>
  <c r="G456" i="3"/>
  <c r="G353" i="3"/>
  <c r="G218" i="3"/>
  <c r="G54" i="3"/>
  <c r="G55" i="3"/>
  <c r="G412" i="3"/>
  <c r="G346" i="3"/>
  <c r="G358" i="3"/>
  <c r="G473" i="3"/>
  <c r="D70" i="3"/>
  <c r="D458" i="3"/>
  <c r="D376" i="3"/>
  <c r="E13" i="1"/>
  <c r="D276" i="3"/>
  <c r="D228" i="3"/>
  <c r="D375" i="3"/>
  <c r="D169" i="3"/>
  <c r="F64" i="2"/>
  <c r="G64" i="2" s="1"/>
  <c r="E109" i="3" l="1"/>
  <c r="F235" i="3"/>
  <c r="H10" i="1"/>
  <c r="F56" i="2"/>
  <c r="G56" i="2" s="1"/>
  <c r="G59" i="2"/>
  <c r="G48" i="2"/>
  <c r="G179" i="3"/>
  <c r="G170" i="3"/>
  <c r="D116" i="3"/>
  <c r="F167" i="3"/>
  <c r="F166" i="3" s="1"/>
  <c r="F28" i="3"/>
  <c r="G28" i="3" s="1"/>
  <c r="D28" i="3"/>
  <c r="E30" i="3"/>
  <c r="F375" i="3"/>
  <c r="F374" i="3" s="1"/>
  <c r="E223" i="3"/>
  <c r="D13" i="5" s="1"/>
  <c r="G31" i="3"/>
  <c r="G29" i="3"/>
  <c r="F223" i="3"/>
  <c r="E13" i="5" s="1"/>
  <c r="G49" i="3"/>
  <c r="G203" i="3"/>
  <c r="G99" i="3"/>
  <c r="F13" i="4"/>
  <c r="G13" i="4" s="1"/>
  <c r="F291" i="3"/>
  <c r="G293" i="3"/>
  <c r="F228" i="3"/>
  <c r="G228" i="3" s="1"/>
  <c r="D186" i="3"/>
  <c r="F396" i="3"/>
  <c r="G399" i="3"/>
  <c r="G210" i="3"/>
  <c r="F209" i="3"/>
  <c r="F208" i="3" s="1"/>
  <c r="F207" i="3" s="1"/>
  <c r="G212" i="3"/>
  <c r="G191" i="3"/>
  <c r="F106" i="3"/>
  <c r="F109" i="3" s="1"/>
  <c r="G109" i="3" s="1"/>
  <c r="D20" i="3"/>
  <c r="D336" i="3"/>
  <c r="D248" i="3"/>
  <c r="D245" i="3"/>
  <c r="D447" i="3"/>
  <c r="D268" i="3"/>
  <c r="D312" i="3"/>
  <c r="D304" i="3" s="1"/>
  <c r="D441" i="3"/>
  <c r="F70" i="3"/>
  <c r="F69" i="3" s="1"/>
  <c r="F71" i="3" s="1"/>
  <c r="G74" i="3"/>
  <c r="D9" i="4"/>
  <c r="D274" i="3"/>
  <c r="D418" i="3"/>
  <c r="D199" i="3"/>
  <c r="D202" i="3"/>
  <c r="E202" i="3" s="1"/>
  <c r="D474" i="3"/>
  <c r="G117" i="3"/>
  <c r="D12" i="3"/>
  <c r="D141" i="3"/>
  <c r="D452" i="3"/>
  <c r="D395" i="3"/>
  <c r="D397" i="3"/>
  <c r="D365" i="3"/>
  <c r="D252" i="3"/>
  <c r="D403" i="3"/>
  <c r="D208" i="3"/>
  <c r="D390" i="3"/>
  <c r="D330" i="3"/>
  <c r="D435" i="3"/>
  <c r="D324" i="3"/>
  <c r="D357" i="3"/>
  <c r="D425" i="3"/>
  <c r="D384" i="3"/>
  <c r="D285" i="3"/>
  <c r="D282" i="3"/>
  <c r="D123" i="3"/>
  <c r="F418" i="3"/>
  <c r="G419" i="3"/>
  <c r="D350" i="3"/>
  <c r="E11" i="1"/>
  <c r="G383" i="3"/>
  <c r="G366" i="3"/>
  <c r="D95" i="3"/>
  <c r="D225" i="3"/>
  <c r="D166" i="3"/>
  <c r="G21" i="3"/>
  <c r="G177" i="3"/>
  <c r="G411" i="3"/>
  <c r="G132" i="3"/>
  <c r="G200" i="3"/>
  <c r="G256" i="3"/>
  <c r="G245" i="3"/>
  <c r="G248" i="3"/>
  <c r="G246" i="3"/>
  <c r="G215" i="3"/>
  <c r="G454" i="3"/>
  <c r="G455" i="3"/>
  <c r="G65" i="3"/>
  <c r="G276" i="3"/>
  <c r="G277" i="3"/>
  <c r="G89" i="3"/>
  <c r="G90" i="3"/>
  <c r="G169" i="3"/>
  <c r="G140" i="3"/>
  <c r="G143" i="3"/>
  <c r="G238" i="3"/>
  <c r="G239" i="3"/>
  <c r="G111" i="3"/>
  <c r="G108" i="3"/>
  <c r="G112" i="3"/>
  <c r="G48" i="3"/>
  <c r="G338" i="3"/>
  <c r="G443" i="3"/>
  <c r="G326" i="3"/>
  <c r="G462" i="3"/>
  <c r="G64" i="3"/>
  <c r="G437" i="3"/>
  <c r="G156" i="3"/>
  <c r="G229" i="3"/>
  <c r="G52" i="3"/>
  <c r="G53" i="3"/>
  <c r="G286" i="3"/>
  <c r="G148" i="3"/>
  <c r="G343" i="3"/>
  <c r="G345" i="3"/>
  <c r="G352" i="3"/>
  <c r="G449" i="3"/>
  <c r="G149" i="3"/>
  <c r="G429" i="3"/>
  <c r="G270" i="3"/>
  <c r="G271" i="3"/>
  <c r="G124" i="3"/>
  <c r="G332" i="3"/>
  <c r="G96" i="3"/>
  <c r="F45" i="2"/>
  <c r="F30" i="2" s="1"/>
  <c r="G116" i="3"/>
  <c r="G357" i="3"/>
  <c r="G472" i="3"/>
  <c r="D69" i="3"/>
  <c r="D460" i="3"/>
  <c r="G376" i="3"/>
  <c r="G377" i="3"/>
  <c r="D374" i="3"/>
  <c r="E12" i="1"/>
  <c r="F12" i="1"/>
  <c r="G31" i="2"/>
  <c r="F50" i="2"/>
  <c r="G159" i="3"/>
  <c r="G45" i="2" l="1"/>
  <c r="G40" i="2"/>
  <c r="G50" i="2"/>
  <c r="D154" i="3"/>
  <c r="D235" i="3"/>
  <c r="G167" i="3"/>
  <c r="D27" i="3"/>
  <c r="D26" i="3" s="1"/>
  <c r="F27" i="3"/>
  <c r="F26" i="3" s="1"/>
  <c r="F30" i="3"/>
  <c r="G30" i="3" s="1"/>
  <c r="D30" i="3"/>
  <c r="F290" i="3"/>
  <c r="G291" i="3"/>
  <c r="G70" i="3"/>
  <c r="G396" i="3"/>
  <c r="F395" i="3"/>
  <c r="G395" i="3" s="1"/>
  <c r="G397" i="3"/>
  <c r="F417" i="3"/>
  <c r="G417" i="3" s="1"/>
  <c r="G418" i="3"/>
  <c r="D323" i="3"/>
  <c r="D8" i="4"/>
  <c r="D389" i="3"/>
  <c r="D11" i="3"/>
  <c r="D314" i="3"/>
  <c r="D19" i="3"/>
  <c r="D106" i="3"/>
  <c r="D383" i="3"/>
  <c r="D356" i="3"/>
  <c r="D434" i="3"/>
  <c r="D329" i="3"/>
  <c r="D402" i="3"/>
  <c r="D198" i="3"/>
  <c r="D417" i="3"/>
  <c r="D267" i="3"/>
  <c r="D446" i="3"/>
  <c r="D349" i="3"/>
  <c r="D367" i="3"/>
  <c r="D473" i="3"/>
  <c r="D207" i="3"/>
  <c r="D440" i="3"/>
  <c r="D335" i="3"/>
  <c r="G71" i="3"/>
  <c r="G69" i="3"/>
  <c r="G367" i="3"/>
  <c r="G365" i="3"/>
  <c r="D97" i="3"/>
  <c r="D224" i="3"/>
  <c r="G176" i="3"/>
  <c r="G20" i="3"/>
  <c r="G95" i="3"/>
  <c r="G436" i="3"/>
  <c r="G325" i="3"/>
  <c r="G442" i="3"/>
  <c r="G141" i="3"/>
  <c r="G142" i="3"/>
  <c r="G209" i="3"/>
  <c r="G459" i="3"/>
  <c r="G199" i="3"/>
  <c r="G123" i="3"/>
  <c r="G269" i="3"/>
  <c r="G341" i="3"/>
  <c r="G342" i="3"/>
  <c r="G63" i="3"/>
  <c r="G47" i="3"/>
  <c r="G107" i="3"/>
  <c r="G88" i="3"/>
  <c r="G274" i="3"/>
  <c r="G275" i="3"/>
  <c r="G252" i="3"/>
  <c r="G253" i="3"/>
  <c r="G426" i="3"/>
  <c r="G226" i="3"/>
  <c r="G452" i="3"/>
  <c r="G453" i="3"/>
  <c r="G331" i="3"/>
  <c r="G448" i="3"/>
  <c r="G351" i="3"/>
  <c r="G147" i="3"/>
  <c r="G282" i="3"/>
  <c r="G285" i="3"/>
  <c r="G283" i="3"/>
  <c r="G166" i="3"/>
  <c r="G155" i="3"/>
  <c r="G337" i="3"/>
  <c r="G237" i="3"/>
  <c r="G202" i="3"/>
  <c r="G131" i="3"/>
  <c r="G409" i="3"/>
  <c r="G355" i="3"/>
  <c r="G356" i="3"/>
  <c r="G106" i="3"/>
  <c r="D71" i="3"/>
  <c r="G375" i="3"/>
  <c r="E14" i="1"/>
  <c r="D109" i="3" l="1"/>
  <c r="E11" i="5"/>
  <c r="G290" i="3"/>
  <c r="D472" i="3"/>
  <c r="D18" i="3"/>
  <c r="D266" i="3"/>
  <c r="C14" i="5" s="1"/>
  <c r="D355" i="3"/>
  <c r="C16" i="5" s="1"/>
  <c r="F16" i="5" s="1"/>
  <c r="D10" i="3"/>
  <c r="D424" i="3"/>
  <c r="D373" i="3"/>
  <c r="G471" i="3"/>
  <c r="D223" i="3"/>
  <c r="D105" i="3"/>
  <c r="C12" i="5" s="1"/>
  <c r="G19" i="3"/>
  <c r="G46" i="3"/>
  <c r="G335" i="3"/>
  <c r="G336" i="3"/>
  <c r="G446" i="3"/>
  <c r="G447" i="3"/>
  <c r="G329" i="3"/>
  <c r="G330" i="3"/>
  <c r="G225" i="3"/>
  <c r="G425" i="3"/>
  <c r="G460" i="3"/>
  <c r="G458" i="3"/>
  <c r="G440" i="3"/>
  <c r="G441" i="3"/>
  <c r="G434" i="3"/>
  <c r="G435" i="3"/>
  <c r="G268" i="3"/>
  <c r="G408" i="3"/>
  <c r="G235" i="3"/>
  <c r="G236" i="3"/>
  <c r="G349" i="3"/>
  <c r="G350" i="3"/>
  <c r="G87" i="3"/>
  <c r="G198" i="3"/>
  <c r="G207" i="3"/>
  <c r="G208" i="3"/>
  <c r="G324" i="3"/>
  <c r="G97" i="3"/>
  <c r="C11" i="5"/>
  <c r="G374" i="3"/>
  <c r="E15" i="1"/>
  <c r="E24" i="1" s="1"/>
  <c r="F11" i="5" l="1"/>
  <c r="D9" i="3"/>
  <c r="C9" i="5" s="1"/>
  <c r="D345" i="3"/>
  <c r="C13" i="5"/>
  <c r="F13" i="5" s="1"/>
  <c r="D372" i="3"/>
  <c r="C17" i="5" s="1"/>
  <c r="D471" i="3"/>
  <c r="D423" i="3"/>
  <c r="C18" i="5" s="1"/>
  <c r="F18" i="5" s="1"/>
  <c r="G18" i="3"/>
  <c r="G224" i="3"/>
  <c r="G27" i="3"/>
  <c r="G267" i="3"/>
  <c r="G323" i="3"/>
  <c r="D343" i="3" l="1"/>
  <c r="D342" i="3"/>
  <c r="D13" i="4"/>
  <c r="D12" i="4" s="1"/>
  <c r="C8" i="5"/>
  <c r="D8" i="3"/>
  <c r="G223" i="3"/>
  <c r="G423" i="3"/>
  <c r="G424" i="3"/>
  <c r="G321" i="3"/>
  <c r="G322" i="3"/>
  <c r="G26" i="3"/>
  <c r="D341" i="3" l="1"/>
  <c r="D322" i="3" l="1"/>
  <c r="D7" i="4"/>
  <c r="D321" i="3" l="1"/>
  <c r="C15" i="5" l="1"/>
  <c r="F15" i="5" s="1"/>
  <c r="D7" i="3"/>
  <c r="C7" i="5" l="1"/>
  <c r="F15" i="3"/>
  <c r="E16" i="3"/>
  <c r="G30" i="2" l="1"/>
  <c r="G12" i="1"/>
  <c r="H12" i="1" s="1"/>
  <c r="E15" i="3"/>
  <c r="E14" i="3" s="1"/>
  <c r="E13" i="3" s="1"/>
  <c r="E12" i="3" s="1"/>
  <c r="E11" i="3" s="1"/>
  <c r="E10" i="3" s="1"/>
  <c r="E9" i="3" s="1"/>
  <c r="F14" i="3"/>
  <c r="F13" i="3" s="1"/>
  <c r="F12" i="3" s="1"/>
  <c r="G35" i="2"/>
  <c r="E10" i="4" l="1"/>
  <c r="E9" i="4" s="1"/>
  <c r="E8" i="4" s="1"/>
  <c r="G14" i="3"/>
  <c r="F10" i="4"/>
  <c r="G10" i="4" s="1"/>
  <c r="G15" i="3"/>
  <c r="E8" i="3"/>
  <c r="E7" i="3" s="1"/>
  <c r="D9" i="5"/>
  <c r="D8" i="5" s="1"/>
  <c r="D7" i="5" s="1"/>
  <c r="G13" i="3"/>
  <c r="F9" i="4"/>
  <c r="G12" i="3"/>
  <c r="F11" i="3"/>
  <c r="F10" i="3" l="1"/>
  <c r="G11" i="3"/>
  <c r="G9" i="4"/>
  <c r="F8" i="4"/>
  <c r="G8" i="4" l="1"/>
  <c r="F9" i="3"/>
  <c r="G9" i="3" s="1"/>
  <c r="G10" i="3"/>
  <c r="F8" i="3" l="1"/>
  <c r="E9" i="5"/>
  <c r="F9" i="5" s="1"/>
  <c r="E8" i="5" l="1"/>
  <c r="G8" i="3"/>
  <c r="F8" i="5" l="1"/>
  <c r="F195" i="3"/>
  <c r="F194" i="3" s="1"/>
  <c r="F187" i="3" s="1"/>
  <c r="E196" i="3"/>
  <c r="E195" i="3" l="1"/>
  <c r="E194" i="3" s="1"/>
  <c r="F190" i="3"/>
  <c r="F186" i="3"/>
  <c r="G195" i="3" l="1"/>
  <c r="F154" i="3"/>
  <c r="F105" i="3" s="1"/>
  <c r="E12" i="5" s="1"/>
  <c r="G194" i="3"/>
  <c r="E187" i="3"/>
  <c r="E186" i="3" l="1"/>
  <c r="E190" i="3"/>
  <c r="G190" i="3" s="1"/>
  <c r="G187" i="3"/>
  <c r="E154" i="3" l="1"/>
  <c r="G186" i="3"/>
  <c r="F12" i="5"/>
  <c r="E105" i="3" l="1"/>
  <c r="G154" i="3"/>
  <c r="D12" i="5" l="1"/>
  <c r="G105" i="3"/>
  <c r="F317" i="3"/>
  <c r="E318" i="3"/>
  <c r="E317" i="3" l="1"/>
  <c r="G317" i="3" s="1"/>
  <c r="F316" i="3"/>
  <c r="F313" i="3" s="1"/>
  <c r="F312" i="3" s="1"/>
  <c r="F314" i="3" s="1"/>
  <c r="E316" i="3"/>
  <c r="E313" i="3" s="1"/>
  <c r="E312" i="3" s="1"/>
  <c r="F304" i="3" l="1"/>
  <c r="F266" i="3" s="1"/>
  <c r="G313" i="3"/>
  <c r="G312" i="3"/>
  <c r="G316" i="3"/>
  <c r="E314" i="3"/>
  <c r="G314" i="3" s="1"/>
  <c r="E304" i="3"/>
  <c r="E266" i="3" s="1"/>
  <c r="D14" i="5" s="1"/>
  <c r="G304" i="3" l="1"/>
  <c r="E14" i="5"/>
  <c r="G266" i="3"/>
  <c r="F393" i="3"/>
  <c r="F23" i="4" s="1"/>
  <c r="E394" i="3"/>
  <c r="E60" i="2" s="1"/>
  <c r="F14" i="5" l="1"/>
  <c r="F392" i="3"/>
  <c r="F391" i="3" s="1"/>
  <c r="F21" i="4"/>
  <c r="F12" i="4" s="1"/>
  <c r="F7" i="4" s="1"/>
  <c r="G23" i="4"/>
  <c r="E393" i="3"/>
  <c r="E23" i="4" s="1"/>
  <c r="E59" i="2"/>
  <c r="E56" i="2" s="1"/>
  <c r="F13" i="1" s="1"/>
  <c r="F14" i="1" s="1"/>
  <c r="F390" i="3"/>
  <c r="E392" i="3" l="1"/>
  <c r="E21" i="4"/>
  <c r="E12" i="4" s="1"/>
  <c r="E7" i="4" s="1"/>
  <c r="G7" i="4" s="1"/>
  <c r="G393" i="3"/>
  <c r="F389" i="3"/>
  <c r="G12" i="4" l="1"/>
  <c r="G21" i="4"/>
  <c r="E391" i="3"/>
  <c r="G392" i="3"/>
  <c r="F373" i="3"/>
  <c r="G13" i="1"/>
  <c r="H13" i="1" s="1"/>
  <c r="E390" i="3" l="1"/>
  <c r="G391" i="3"/>
  <c r="G14" i="1"/>
  <c r="H14" i="1" s="1"/>
  <c r="F372" i="3"/>
  <c r="F25" i="3" s="1"/>
  <c r="F7" i="3" s="1"/>
  <c r="G25" i="3" l="1"/>
  <c r="E389" i="3"/>
  <c r="G390" i="3"/>
  <c r="E17" i="5"/>
  <c r="F17" i="5" l="1"/>
  <c r="E10" i="5"/>
  <c r="G7" i="3"/>
  <c r="E373" i="3"/>
  <c r="G389" i="3"/>
  <c r="E7" i="5" l="1"/>
  <c r="F7" i="5" s="1"/>
  <c r="F10" i="5"/>
  <c r="E372" i="3"/>
  <c r="G373" i="3"/>
  <c r="D17" i="5" l="1"/>
  <c r="G372" i="3"/>
  <c r="G18" i="2" l="1"/>
  <c r="E18" i="2"/>
  <c r="G19" i="2"/>
  <c r="F17" i="2"/>
  <c r="E19" i="2"/>
  <c r="E17" i="2" l="1"/>
  <c r="G17" i="2" s="1"/>
  <c r="F509" i="3"/>
  <c r="G21" i="2"/>
  <c r="E21" i="2"/>
  <c r="G22" i="2"/>
  <c r="E22" i="2"/>
  <c r="F20" i="2"/>
  <c r="G23" i="2"/>
  <c r="E23" i="2"/>
  <c r="E509" i="3" l="1"/>
  <c r="G509" i="3"/>
  <c r="F512" i="3"/>
  <c r="E20" i="2"/>
  <c r="F8" i="2"/>
  <c r="G9" i="1" s="1"/>
  <c r="H9" i="1" s="1"/>
  <c r="H22" i="1"/>
  <c r="E512" i="3" l="1"/>
  <c r="G512" i="3"/>
  <c r="E8" i="2"/>
  <c r="F9" i="1" s="1"/>
  <c r="F11" i="1" s="1"/>
  <c r="F15" i="1" s="1"/>
  <c r="G20" i="2"/>
  <c r="G11" i="1"/>
  <c r="H11" i="1" s="1"/>
  <c r="G8" i="2" l="1"/>
  <c r="G15" i="1"/>
  <c r="G24" i="1" s="1"/>
  <c r="H24" i="1" l="1"/>
  <c r="H15" i="1"/>
</calcChain>
</file>

<file path=xl/sharedStrings.xml><?xml version="1.0" encoding="utf-8"?>
<sst xmlns="http://schemas.openxmlformats.org/spreadsheetml/2006/main" count="649" uniqueCount="301">
  <si>
    <r>
      <t xml:space="preserve">                                                                                                                                             </t>
    </r>
    <r>
      <rPr>
        <b/>
        <sz val="8.5"/>
        <color theme="1"/>
        <rFont val="Times New Roman"/>
        <family val="1"/>
        <charset val="238"/>
      </rPr>
      <t>Članak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 xml:space="preserve">1.                                                                                                                     </t>
    </r>
    <r>
      <rPr>
        <b/>
        <sz val="8.5"/>
        <color theme="1"/>
        <rFont val="Times New Roman"/>
        <family val="1"/>
        <charset val="238"/>
      </rPr>
      <t xml:space="preserve">                        Članak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1.</t>
    </r>
  </si>
  <si>
    <r>
      <t>A.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RAČUNA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PRIHODA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I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RASHODA</t>
    </r>
  </si>
  <si>
    <t>PRIHODI POSLOVANJA</t>
  </si>
  <si>
    <t>PRIHODI OD PRODAJE NEFINANCIJSKE IMOVINE</t>
  </si>
  <si>
    <r>
      <t>UKUPNO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PRIHODI</t>
    </r>
  </si>
  <si>
    <t>RASHODI POSLOVANJA</t>
  </si>
  <si>
    <t>RASHODI ZA NABAVU NEFINANCIJSKE IMOVINE</t>
  </si>
  <si>
    <r>
      <t>UKUPNO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RASHODI</t>
    </r>
  </si>
  <si>
    <r>
      <t>B.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RAČUNA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FINANCIRANJA</t>
    </r>
  </si>
  <si>
    <t>PRIMICI OD FINANCIJSKE IMOVINE I ZADUŽIVANJA</t>
  </si>
  <si>
    <t>IZDACI ZA FINANCIJSKU IMOVINU I OTPLATE ZAJMOVA</t>
  </si>
  <si>
    <r>
      <t>NETO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FINANCIRANJE</t>
    </r>
  </si>
  <si>
    <r>
      <t>C.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RASPOLOŽIVA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SREDSTVA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IZ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PRETHODNIH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GODINA</t>
    </r>
  </si>
  <si>
    <r>
      <t>VLASTITI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IZVORI</t>
    </r>
  </si>
  <si>
    <r>
      <t>VIŠAK/MANJAK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+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NETO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FINANCIRANJE+RASPOLOŽIVA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SREDSTVA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IZ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PRETHODNIH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GODINA</t>
    </r>
  </si>
  <si>
    <r>
      <t xml:space="preserve">                                                                                                                 </t>
    </r>
    <r>
      <rPr>
        <b/>
        <sz val="9"/>
        <color theme="1"/>
        <rFont val="Times New Roman"/>
        <family val="1"/>
        <charset val="238"/>
      </rPr>
      <t>Članak</t>
    </r>
    <r>
      <rPr>
        <sz val="9"/>
        <color theme="1"/>
        <rFont val="Times New Roman"/>
        <family val="1"/>
        <charset val="238"/>
      </rPr>
      <t xml:space="preserve"> </t>
    </r>
    <r>
      <rPr>
        <b/>
        <sz val="9"/>
        <color theme="1"/>
        <rFont val="Times New Roman"/>
        <family val="1"/>
        <charset val="238"/>
      </rPr>
      <t>2.</t>
    </r>
  </si>
  <si>
    <t>6. PRIHODI POSLOVANJA</t>
  </si>
  <si>
    <t>Pomoći EU sredstva</t>
  </si>
  <si>
    <r>
      <t>Prihodi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od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imovine</t>
    </r>
  </si>
  <si>
    <t>Prihodi od financijske imovine</t>
  </si>
  <si>
    <t>Prihodi od nefinancijske imovine</t>
  </si>
  <si>
    <r>
      <t>Prihodi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od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administrativnih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pristojbi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i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po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posebnim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propisima</t>
    </r>
  </si>
  <si>
    <t>Administrativne (upravne) pristojbe</t>
  </si>
  <si>
    <t>Prihodi po posebnim propisima</t>
  </si>
  <si>
    <t>Komunalni doprinosi i naknade</t>
  </si>
  <si>
    <r>
      <t>7.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PRIHODI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OD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PRODAJE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NEFINANCIJSKE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IMOVINE</t>
    </r>
  </si>
  <si>
    <r>
      <t>PRIHODI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OD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PRODAJE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NEFINANCIJSKE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IMOVINE</t>
    </r>
  </si>
  <si>
    <r>
      <t>Prihodi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od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prodaje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neproizvedene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imovine</t>
    </r>
  </si>
  <si>
    <t>Doprinosi na plaće</t>
  </si>
  <si>
    <r>
      <t>Ostali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rashodi</t>
    </r>
  </si>
  <si>
    <t>Tekuće donacije</t>
  </si>
  <si>
    <t>Kapitalne donacije</t>
  </si>
  <si>
    <t>Izvanredni rashodi</t>
  </si>
  <si>
    <t>Kapitalne pomoći</t>
  </si>
  <si>
    <r>
      <t>4.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RASHODI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ZA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NABAVU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NEFINANCIJSKE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IMOVINE</t>
    </r>
  </si>
  <si>
    <r>
      <t>RASHODI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ZA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NABAVU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NEFINANCIJSKE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IMOVINE</t>
    </r>
  </si>
  <si>
    <r>
      <t>Rashodi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za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nabavu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proizvedene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dugotrajne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imovine</t>
    </r>
  </si>
  <si>
    <t>Građevinski objekti</t>
  </si>
  <si>
    <t>Postrojenja i oprema</t>
  </si>
  <si>
    <t>Nematerijalna proizvedena imovina</t>
  </si>
  <si>
    <r>
      <t>Rashodi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za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dodatna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ulaganja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na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nefinancijskoj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imovini</t>
    </r>
  </si>
  <si>
    <t>Dodatna ulaganja na građevinskim objektima</t>
  </si>
  <si>
    <t>OPĆINA VRBJE    OIB: 81954799280</t>
  </si>
  <si>
    <r>
      <t>II</t>
    </r>
    <r>
      <rPr>
        <sz val="11"/>
        <color theme="1"/>
        <rFont val="Times New Roman"/>
        <family val="1"/>
        <charset val="238"/>
      </rPr>
      <t xml:space="preserve">  </t>
    </r>
    <r>
      <rPr>
        <b/>
        <sz val="11"/>
        <color theme="1"/>
        <rFont val="Times New Roman"/>
        <family val="1"/>
        <charset val="238"/>
      </rPr>
      <t>POSEBNI</t>
    </r>
    <r>
      <rPr>
        <sz val="11"/>
        <color theme="1"/>
        <rFont val="Times New Roman"/>
        <family val="1"/>
        <charset val="238"/>
      </rPr>
      <t xml:space="preserve"> </t>
    </r>
    <r>
      <rPr>
        <b/>
        <sz val="11"/>
        <color theme="1"/>
        <rFont val="Times New Roman"/>
        <family val="1"/>
        <charset val="238"/>
      </rPr>
      <t>DIO</t>
    </r>
  </si>
  <si>
    <r>
      <t>BROJ</t>
    </r>
    <r>
      <rPr>
        <sz val="4.5"/>
        <color theme="1"/>
        <rFont val="Times New Roman"/>
        <family val="1"/>
        <charset val="238"/>
      </rPr>
      <t xml:space="preserve"> </t>
    </r>
    <r>
      <rPr>
        <b/>
        <sz val="4.5"/>
        <color theme="1"/>
        <rFont val="Times New Roman"/>
        <family val="1"/>
        <charset val="238"/>
      </rPr>
      <t>RAČUNA</t>
    </r>
  </si>
  <si>
    <r>
      <t>VRSTA</t>
    </r>
    <r>
      <rPr>
        <sz val="11"/>
        <color theme="1"/>
        <rFont val="Times New Roman"/>
        <family val="1"/>
        <charset val="238"/>
      </rPr>
      <t xml:space="preserve"> </t>
    </r>
    <r>
      <rPr>
        <b/>
        <sz val="11"/>
        <color theme="1"/>
        <rFont val="Times New Roman"/>
        <family val="1"/>
        <charset val="238"/>
      </rPr>
      <t>RASHODA</t>
    </r>
    <r>
      <rPr>
        <sz val="11"/>
        <color theme="1"/>
        <rFont val="Times New Roman"/>
        <family val="1"/>
        <charset val="238"/>
      </rPr>
      <t xml:space="preserve"> </t>
    </r>
    <r>
      <rPr>
        <b/>
        <sz val="11"/>
        <color theme="1"/>
        <rFont val="Times New Roman"/>
        <family val="1"/>
        <charset val="238"/>
      </rPr>
      <t>I</t>
    </r>
    <r>
      <rPr>
        <sz val="11"/>
        <color theme="1"/>
        <rFont val="Times New Roman"/>
        <family val="1"/>
        <charset val="238"/>
      </rPr>
      <t xml:space="preserve"> </t>
    </r>
    <r>
      <rPr>
        <b/>
        <sz val="11"/>
        <color theme="1"/>
        <rFont val="Times New Roman"/>
        <family val="1"/>
        <charset val="238"/>
      </rPr>
      <t>IZDATKA</t>
    </r>
  </si>
  <si>
    <r>
      <t>UKUPNO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RASHODI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IZDACI</t>
    </r>
  </si>
  <si>
    <r>
      <t>R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001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OPĆINSKO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VIJEĆE</t>
    </r>
  </si>
  <si>
    <t>Glava 01  OPĆINSKO VIJEĆE</t>
  </si>
  <si>
    <r>
      <t>PROGRAM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-</t>
    </r>
    <r>
      <rPr>
        <sz val="9.5"/>
        <color theme="1"/>
        <rFont val="Times New Roman"/>
        <family val="1"/>
        <charset val="238"/>
      </rPr>
      <t xml:space="preserve">  </t>
    </r>
    <r>
      <rPr>
        <b/>
        <i/>
        <sz val="9.5"/>
        <color theme="1"/>
        <rFont val="Times New Roman"/>
        <family val="1"/>
        <charset val="238"/>
      </rPr>
      <t>P1001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Donošenje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akata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mjera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iz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djelokr.</t>
    </r>
    <r>
      <rPr>
        <sz val="9.5"/>
        <color theme="1"/>
        <rFont val="Times New Roman"/>
        <family val="1"/>
        <charset val="238"/>
      </rPr>
      <t>P</t>
    </r>
    <r>
      <rPr>
        <b/>
        <i/>
        <sz val="9.5"/>
        <color theme="1"/>
        <rFont val="Times New Roman"/>
        <family val="1"/>
        <charset val="238"/>
      </rPr>
      <t>redst.tijela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i mjesne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samoupr.</t>
    </r>
  </si>
  <si>
    <r>
      <t>AKTIVNOST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 </t>
    </r>
    <r>
      <rPr>
        <b/>
        <sz val="9.5"/>
        <color theme="1"/>
        <rFont val="Times New Roman"/>
        <family val="1"/>
        <charset val="238"/>
      </rPr>
      <t>A100101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 </t>
    </r>
    <r>
      <rPr>
        <b/>
        <sz val="9.5"/>
        <color theme="1"/>
        <rFont val="Times New Roman"/>
        <family val="1"/>
        <charset val="238"/>
      </rPr>
      <t>Predstavničko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tijelo</t>
    </r>
  </si>
  <si>
    <r>
      <t>FUNKCIJSKA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KLASIFIKACIJA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01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Opće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javne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usluge</t>
    </r>
  </si>
  <si>
    <r>
      <t>Izvor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1.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OPĆI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PRIHODI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PRIMICI</t>
    </r>
  </si>
  <si>
    <r>
      <t>Rashodi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poslovanja</t>
    </r>
  </si>
  <si>
    <r>
      <t>Materijalni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rashodi</t>
    </r>
  </si>
  <si>
    <t>Rashodi za usluge</t>
  </si>
  <si>
    <t>Glava 02  JEDINSTVENI UPRAVNI ODJEL</t>
  </si>
  <si>
    <t>Rashodi za materijal i energiju</t>
  </si>
  <si>
    <t>Rashodi za nabavu nefinancijske imovine</t>
  </si>
  <si>
    <t>Rashodi za dodatna ulag.na nefin.imov</t>
  </si>
  <si>
    <t>Materijalni rashodi</t>
  </si>
  <si>
    <t>Ostali rashodi za zaposlene</t>
  </si>
  <si>
    <t>Naknade troškova zaposlenima</t>
  </si>
  <si>
    <t>Izvor 1. OPĆI PRIHODI I PRIMICI</t>
  </si>
  <si>
    <t>Izvor 5. POMOĆI</t>
  </si>
  <si>
    <t>Nematerijalna proizvedena imovina - projekti</t>
  </si>
  <si>
    <t>Glava 03  KOMUNALNA INFRASTRUKTURA</t>
  </si>
  <si>
    <t>KAPITALNI PROJEKT – K100401 : OPREMANJE I USLUGE KOMUNALNOG POGONA</t>
  </si>
  <si>
    <t>Rashodi za nabavu nefinanc.imovine</t>
  </si>
  <si>
    <t>Rashodi za nabavu proizve.dugot.imovine</t>
  </si>
  <si>
    <t>AKTIVNOST - A101404: DEZINSKECIJA I DERATIZACIJA</t>
  </si>
  <si>
    <r>
      <t>PROGRAM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P1005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 </t>
    </r>
    <r>
      <rPr>
        <b/>
        <i/>
        <sz val="9.5"/>
        <color theme="1"/>
        <rFont val="Times New Roman"/>
        <family val="1"/>
        <charset val="238"/>
      </rPr>
      <t>Građenje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objekata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komunalne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infrastrukturePROGRAM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P1005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 </t>
    </r>
    <r>
      <rPr>
        <b/>
        <i/>
        <sz val="9.5"/>
        <color theme="1"/>
        <rFont val="Times New Roman"/>
        <family val="1"/>
        <charset val="238"/>
      </rPr>
      <t>Građenje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objekata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komunalne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infrastrukturePROGRAM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P1005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 </t>
    </r>
    <r>
      <rPr>
        <b/>
        <i/>
        <sz val="9.5"/>
        <color theme="1"/>
        <rFont val="Times New Roman"/>
        <family val="1"/>
        <charset val="238"/>
      </rPr>
      <t>Građenje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objekata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komunalne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infrastrukturePROGRAM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P1005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 </t>
    </r>
    <r>
      <rPr>
        <b/>
        <i/>
        <sz val="9.5"/>
        <color theme="1"/>
        <rFont val="Times New Roman"/>
        <family val="1"/>
        <charset val="238"/>
      </rPr>
      <t>Građenje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objekata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komunalne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infrastrukturePROGRAM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P1005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 </t>
    </r>
    <r>
      <rPr>
        <b/>
        <i/>
        <sz val="9.5"/>
        <color theme="1"/>
        <rFont val="Times New Roman"/>
        <family val="1"/>
        <charset val="238"/>
      </rPr>
      <t>Građenje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objekata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komunalne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infrastrukturePROGRAM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P1005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 </t>
    </r>
    <r>
      <rPr>
        <b/>
        <i/>
        <sz val="9.5"/>
        <color theme="1"/>
        <rFont val="Times New Roman"/>
        <family val="1"/>
        <charset val="238"/>
      </rPr>
      <t>Građenje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objekata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komunalne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infrastrukturePROGRAM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P1005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 </t>
    </r>
    <r>
      <rPr>
        <b/>
        <i/>
        <sz val="9.5"/>
        <color theme="1"/>
        <rFont val="Times New Roman"/>
        <family val="1"/>
        <charset val="238"/>
      </rPr>
      <t>Građenje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objekata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komunalne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infrastrukturePROGRAM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P1005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 </t>
    </r>
    <r>
      <rPr>
        <b/>
        <i/>
        <sz val="9.5"/>
        <color theme="1"/>
        <rFont val="Times New Roman"/>
        <family val="1"/>
        <charset val="238"/>
      </rPr>
      <t>Građenje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objekata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komunalne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infrastrukture</t>
    </r>
  </si>
  <si>
    <t>Izvor 4. PRIHODI ZA POSEBNE NAMJENE</t>
  </si>
  <si>
    <t>Postorjenje i oprema</t>
  </si>
  <si>
    <t>Postrojenje i oprema</t>
  </si>
  <si>
    <r>
      <t>Rashodi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za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nabavu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nefinanc.imovinRashodi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za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nabavu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nefinanc.imovinRashodi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za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nabavu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nefinanc.imovinRashodi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za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nabavu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nefinanc.imovinRashodi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za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nabavu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nefinanc.imovin</t>
    </r>
  </si>
  <si>
    <t>Pomoći unutar općeg proračuna</t>
  </si>
  <si>
    <t>Ostali rashodi</t>
  </si>
  <si>
    <t>Glava 04 GOSPODARSTVO</t>
  </si>
  <si>
    <t>Izvor 9. VLASTITA SREDSTVA</t>
  </si>
  <si>
    <t>Nematerijalna proizvedena imovina-projekti</t>
  </si>
  <si>
    <t>Ostale naknade građanima i kućanstvima iz proračuna</t>
  </si>
  <si>
    <t>Glava 05  JAVNE USTANOVE PREDŠKOLSKOG ODGOJA I OBRAZOVANJA</t>
  </si>
  <si>
    <t>AKTIVNOST – A101002 : BORAVAK DJECE U VRTIĆU</t>
  </si>
  <si>
    <r>
      <t>Pomoći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dane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u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inoz.i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unutar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općeg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proračuna</t>
    </r>
  </si>
  <si>
    <r>
      <t>KAPITALNI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PROJEKT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K101001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IZGRADNJA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DJEČJEG IGRALIŠTA</t>
    </r>
  </si>
  <si>
    <r>
      <t>FUNKCIJSKA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KLASIFIKACIJA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09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Obrazovanj</t>
    </r>
  </si>
  <si>
    <r>
      <t>Rashodi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za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nabavu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nefinanc.imovine</t>
    </r>
  </si>
  <si>
    <r>
      <t>Rashodi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za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nabavu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proizved.dug.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Imov.</t>
    </r>
  </si>
  <si>
    <t>TEKUĆI  PROJEKT – T101001 : ODRŽAVANJE DJEČJA IGRALIŠTA</t>
  </si>
  <si>
    <t>Rashodi za usluge - usluge tekućeg i inv.održ</t>
  </si>
  <si>
    <r>
      <t>PROGRAM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P1011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Program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osnovnošk.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srednješkolskog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obrazovanja</t>
    </r>
  </si>
  <si>
    <r>
      <t>AKTIVNOST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A101101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SUFINANCIRANJE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NABAVKE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KNJIGA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ZA
UČENIKE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O.Š.</t>
    </r>
  </si>
  <si>
    <r>
      <t>FUNKCIJSKA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KLASIFIKACIJA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09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Obrazovanje</t>
    </r>
  </si>
  <si>
    <t>Izvor 9 VLASTITA SREDSTVA</t>
  </si>
  <si>
    <r>
      <t>Nak.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građ.i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kuć.na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temelju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osig.i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dr.nak.</t>
    </r>
  </si>
  <si>
    <t>Ostale naknade građanima i kućan. iz proračuna</t>
  </si>
  <si>
    <t>TEKUĆI PROJEKT – T101101 : SUFINANCIRANJE OBNOVE P.Š. SIČICE</t>
  </si>
  <si>
    <r>
      <rPr>
        <b/>
        <sz val="9.5"/>
        <color theme="1"/>
        <rFont val="Arial"/>
        <family val="2"/>
        <charset val="238"/>
      </rPr>
      <t>Izvor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1.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OPĆI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PRIHODI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PRIMICI</t>
    </r>
  </si>
  <si>
    <t>Glava 06  PROGRAMSKA DJELATNOST KULTURE</t>
  </si>
  <si>
    <r>
      <t>AKTIVNOST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A101302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GRAĐANSKE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UDRUGE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UDRUGE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PROIZAŠLE
IZ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DOMOVINSKOG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RATAAKTIVNOST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A101302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GRAĐANSKE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UDRUGE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UDRUGE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PROIZAŠLE
IZ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DOMOVINSKOG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RATAAKTIVNOST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A101302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GRAĐANSKE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UDRUGE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UDRUGE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PROIZAŠLE
IZ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DOMOVINSKOG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RATAAKTIVNOST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A101302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GRAĐANSKE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UDRUGE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UDRUGE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PROIZAŠLE
IZ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DOMOVINSKOG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RATAAKTIVNOST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A101302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GRAĐANSKE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UDRUGE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UDRUGE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PROIZAŠLE
IZ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DOMOVINSKOG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RATAAKTIVNOST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A101302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GRAĐANSKE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UDRUGE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UDRUGE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PROIZAŠLE
IZ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DOMOVINSKOG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RATAAKTIVNOST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A101302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GRAĐANSKE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UDRUGE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UDRUGE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PROIZAŠLE
IZ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DOMOVINSKOG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RATAAKTIVNOST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A101302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GRAĐANSKE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UDRUGE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UDRUGE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PROIZAŠLE
IZ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DOMOVINSKOG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RATAAKTIVNOST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A101302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GRAĐANSKE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UDRUGE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UDRUGE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PROIZAŠLE
IZ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DOMOVINSKOG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RATAAKTIVNOST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A101302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GRAĐANSKE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UDRUGE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UDRUGE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PROIZAŠLE
IZ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DOMOVINSKOG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RATAAKTIVNOST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A101302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GRAĐANSKE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UDRUGE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UDRUGE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PROIZAŠLE
IZ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DOMOVINSKOG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RATA</t>
    </r>
  </si>
  <si>
    <r>
      <t>AKTIVNOST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A101303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OSNOVNA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DJELATNOST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ORGANIZACIJA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
UDRUGA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ZA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SKRB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OBITELJI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DJECIAKTIVNOST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A101303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OSNOVNA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DJELATNOST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ORGANIZACIJA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
UDRUGA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ZA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SKRB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OBITELJI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DJECIAKTIVNOST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A101303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OSNOVNA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DJELATNOST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ORGANIZACIJA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
UDRUGA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ZA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SKRB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OBITELJI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DJECIAKTIVNOST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A101303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OSNOVNA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DJELATNOST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ORGANIZACIJA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
UDRUGA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ZA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SKRB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OBITELJI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DJECIAKTIVNOST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A101303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OSNOVNA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DJELATNOST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ORGANIZACIJA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
UDRUGA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ZA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SKRB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OBITELJI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DJECIAKTIVNOST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A101303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OSNOVNA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DJELATNOST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ORGANIZACIJA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
UDRUGA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ZA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SKRB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OBITELJI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DJECIAKTIVNOST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A101303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OSNOVNA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DJELATNOST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ORGANIZACIJA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
UDRUGA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ZA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SKRB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OBITELJI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DJECIAKTIVNOST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A101303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OSNOVNA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DJELATNOST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ORGANIZACIJA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
UDRUGA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ZA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SKRB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OBITELJI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DJECIAKTIVNOST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A101303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OSNOVNA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DJELATNOST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ORGANIZACIJA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
UDRUGA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ZA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SKRB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OBITELJI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DJECIAKTIVNOST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A101303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OSNOVNA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DJELATNOST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ORGANIZACIJA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
UDRUGA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ZA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SKRB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OBITELJI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DJECI</t>
    </r>
  </si>
  <si>
    <t>Glava 07  PROGRAMSKA DJELATNOST SPORTA</t>
  </si>
  <si>
    <t>Glava 08  VATROGASTVO I CIVILNA ZAŠTITA</t>
  </si>
  <si>
    <t>Izvor 5.POMOĆI</t>
  </si>
  <si>
    <t>KAPITALNI PROJEKT – K101503 : DOKUMENTI SUSTAVA CIVILNE ZAŠTITE</t>
  </si>
  <si>
    <t>Rashodi za usluge CZ</t>
  </si>
  <si>
    <t>Glava 09  PROGRAMSKA DJELATNOST SOCIJALNE SKRBI</t>
  </si>
  <si>
    <r>
      <t>AKTIVNOST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A101601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POMOĆ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OBITELJIMA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KUĆANSTVIMA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
SOCIJALNO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UGROŽENIM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GRAĐANIMAAKTIVNOST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A101601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POMOĆ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OBITELJIMA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KUĆANSTVIMA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
SOCIJALNO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UGROŽENIM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GRAĐANIMAAKTIVNOST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A101601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POMOĆ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OBITELJIMA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KUĆANSTVIMA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
SOCIJALNO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UGROŽENIM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GRAĐANIMAAKTIVNOST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A101601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POMOĆ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OBITELJIMA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KUĆANSTVIMA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
SOCIJALNO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UGROŽENIM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GRAĐANIMAAKTIVNOST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A101601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POMOĆ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OBITELJIMA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KUĆANSTVIMA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
SOCIJALNO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UGROŽENIM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GRAĐANIMA</t>
    </r>
  </si>
  <si>
    <t>AKTIVNOST – A101605 : POMOĆ MLADIM OBITELJIMA (STAMBENO ZBRINJAVANJE)</t>
  </si>
  <si>
    <t>TEKUĆI PROJEKT – T101601 : PROJEKT "ZAŽELI" ZAJEDNO ZA ŽENE</t>
  </si>
  <si>
    <t>KAPITALNI PROJEKT – K101701 : DOKUMENTI PROSTORNOG UREĐENJA</t>
  </si>
  <si>
    <r>
      <t>Rashodi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za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nabavu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proizvedene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dugotrajne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imovine</t>
    </r>
  </si>
  <si>
    <t>Raspodjela prihoda i stavljanje sredstava na raspolaganje vršit će se u pravilu ravnomjerno tijekom godine na sve korisnike sredstava i to prema dinamici ostvarivanja prihoda odnosno prema rokovima doospijeća plaćanja obveza za koje su sredstva osigurana u Proračunu.</t>
  </si>
  <si>
    <r>
      <t xml:space="preserve"> </t>
    </r>
    <r>
      <rPr>
        <b/>
        <sz val="8"/>
        <color theme="1"/>
        <rFont val="Times New Roman"/>
        <family val="1"/>
        <charset val="238"/>
      </rPr>
      <t>Članak</t>
    </r>
    <r>
      <rPr>
        <sz val="8"/>
        <color theme="1"/>
        <rFont val="Times New Roman"/>
        <family val="1"/>
        <charset val="238"/>
      </rPr>
      <t xml:space="preserve"> </t>
    </r>
    <r>
      <rPr>
        <b/>
        <sz val="8"/>
        <color theme="1"/>
        <rFont val="Times New Roman"/>
        <family val="1"/>
        <charset val="238"/>
      </rPr>
      <t>5.</t>
    </r>
  </si>
  <si>
    <r>
      <rPr>
        <b/>
        <sz val="8"/>
        <color theme="1"/>
        <rFont val="Times New Roman"/>
        <family val="1"/>
        <charset val="238"/>
      </rPr>
      <t>REPUBLIKA</t>
    </r>
    <r>
      <rPr>
        <sz val="8"/>
        <color theme="1"/>
        <rFont val="Times New Roman"/>
        <family val="1"/>
        <charset val="238"/>
      </rPr>
      <t xml:space="preserve">  </t>
    </r>
    <r>
      <rPr>
        <b/>
        <sz val="8"/>
        <color theme="1"/>
        <rFont val="Times New Roman"/>
        <family val="1"/>
        <charset val="238"/>
      </rPr>
      <t>HRVATSKA</t>
    </r>
  </si>
  <si>
    <t>BRODSKO POSAVSKA ŽUPANIJA</t>
  </si>
  <si>
    <t>OPĆINA VRBJE</t>
  </si>
  <si>
    <r>
      <rPr>
        <b/>
        <sz val="8"/>
        <color theme="1"/>
        <rFont val="Times New Roman"/>
        <family val="1"/>
        <charset val="238"/>
      </rPr>
      <t>PREDSJEDNIK</t>
    </r>
    <r>
      <rPr>
        <sz val="8"/>
        <color theme="1"/>
        <rFont val="Times New Roman"/>
        <family val="1"/>
        <charset val="238"/>
      </rPr>
      <t xml:space="preserve"> </t>
    </r>
    <r>
      <rPr>
        <b/>
        <sz val="8"/>
        <color theme="1"/>
        <rFont val="Times New Roman"/>
        <family val="1"/>
        <charset val="238"/>
      </rPr>
      <t>OPĆINSKOG</t>
    </r>
    <r>
      <rPr>
        <sz val="8"/>
        <color theme="1"/>
        <rFont val="Times New Roman"/>
        <family val="1"/>
        <charset val="238"/>
      </rPr>
      <t xml:space="preserve"> </t>
    </r>
    <r>
      <rPr>
        <b/>
        <sz val="8"/>
        <color theme="1"/>
        <rFont val="Times New Roman"/>
        <family val="1"/>
        <charset val="238"/>
      </rPr>
      <t>VIJEĆA</t>
    </r>
  </si>
  <si>
    <t>VRSTE IZVORA FINANCIRANJA</t>
  </si>
  <si>
    <t>Izvor 1.     OPĆI PRIHODI I PRIMICI</t>
  </si>
  <si>
    <t>Izvor 3.     VLASTITI PRIHODI</t>
  </si>
  <si>
    <t>Izvor 4.     PRIHODI ZA POSEBNE NAMJENE</t>
  </si>
  <si>
    <t>Izvor 5.     TEKUĆE POMOĆI</t>
  </si>
  <si>
    <t>Izvor 6.     DONACIJE</t>
  </si>
  <si>
    <t>Izvor 7.     PRIHODI OD PRODAJE ILI ZAMJENE FINANCIJSKE IMOVINE</t>
  </si>
  <si>
    <t>Izvor 8.     NAMJENSKI PRIMICI (Povrat depozita, zaduživanje..)</t>
  </si>
  <si>
    <t>Izvor 9.     VLASTITA SREDSTVA</t>
  </si>
  <si>
    <t>UKUPNO:</t>
  </si>
  <si>
    <t>Ostali financ.rashodi - bank.usl.i platni promet</t>
  </si>
  <si>
    <r>
      <t>Financijski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rashod</t>
    </r>
  </si>
  <si>
    <r>
      <t>PROGRAM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P1002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Program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političkih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stranaka</t>
    </r>
  </si>
  <si>
    <r>
      <t>AKTIVNOST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A100201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 </t>
    </r>
    <r>
      <rPr>
        <b/>
        <sz val="9.5"/>
        <color theme="1"/>
        <rFont val="Times New Roman"/>
        <family val="1"/>
        <charset val="238"/>
      </rPr>
      <t>Osnovne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funkcije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stranaka</t>
    </r>
    <r>
      <rPr>
        <b/>
        <sz val="9.5"/>
        <color theme="1"/>
        <rFont val="Times New Roman"/>
        <family val="1"/>
        <charset val="238"/>
      </rPr>
      <t/>
    </r>
  </si>
  <si>
    <r>
      <t>Izvor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1.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OPĆI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PRIHODI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PRIMIC</t>
    </r>
  </si>
  <si>
    <r>
      <t>Ostali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rashodi</t>
    </r>
  </si>
  <si>
    <r>
      <t>R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002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OPĆINSKA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UPRAVA</t>
    </r>
  </si>
  <si>
    <r>
      <t>PROGRAM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P1003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 </t>
    </r>
    <r>
      <rPr>
        <b/>
        <i/>
        <sz val="9.5"/>
        <color theme="1"/>
        <rFont val="Times New Roman"/>
        <family val="1"/>
        <charset val="238"/>
      </rPr>
      <t>Javna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uprava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administracija</t>
    </r>
    <r>
      <rPr>
        <b/>
        <i/>
        <sz val="9.5"/>
        <color theme="1"/>
        <rFont val="Times New Roman"/>
        <family val="1"/>
        <charset val="238"/>
      </rPr>
      <t>racija</t>
    </r>
  </si>
  <si>
    <r>
      <t>AKTIVNOST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A100301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 </t>
    </r>
    <r>
      <rPr>
        <b/>
        <sz val="9.5"/>
        <color theme="1"/>
        <rFont val="Times New Roman"/>
        <family val="1"/>
        <charset val="238"/>
      </rPr>
      <t>ADMINISTR.,TEHNIČKO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STRUČNO OSOBLJE</t>
    </r>
  </si>
  <si>
    <r>
      <t>Rashodi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za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zaposlene</t>
    </r>
  </si>
  <si>
    <t>Plaće (Bruto)</t>
  </si>
  <si>
    <t>Ostali nespomenuti rashodi poslovanja</t>
  </si>
  <si>
    <r>
      <t>AKTIVNOST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A100302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 </t>
    </r>
    <r>
      <rPr>
        <b/>
        <sz val="9.5"/>
        <color theme="1"/>
        <rFont val="Times New Roman"/>
        <family val="1"/>
        <charset val="238"/>
      </rPr>
      <t>TEKUĆA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PRIČUVA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PRORAČUNA</t>
    </r>
  </si>
  <si>
    <r>
      <t>AKTIVNOST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A100303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 </t>
    </r>
    <r>
      <rPr>
        <b/>
        <sz val="9.5"/>
        <color theme="1"/>
        <rFont val="Times New Roman"/>
        <family val="1"/>
        <charset val="238"/>
      </rPr>
      <t>ODRŽAVANJE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ZGRADA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ZA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RED.KORIŠTENJE</t>
    </r>
  </si>
  <si>
    <r>
      <t>FUNKCIJSKA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KLASIFIKACIJA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04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Ekonomski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poslovi</t>
    </r>
  </si>
  <si>
    <r>
      <t>AKTIVNOST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A100304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 KOMUNALNI REDARA</t>
    </r>
  </si>
  <si>
    <r>
      <t>TEKUĆI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PROJEKT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T100301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 KOMUNALNI RADNICI</t>
    </r>
    <r>
      <rPr>
        <b/>
        <sz val="9.5"/>
        <color theme="1"/>
        <rFont val="Times New Roman"/>
        <family val="1"/>
        <charset val="238"/>
      </rPr>
      <t/>
    </r>
  </si>
  <si>
    <r>
      <t>Izvor</t>
    </r>
    <r>
      <rPr>
        <b/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1.</t>
    </r>
    <r>
      <rPr>
        <b/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OPĆI</t>
    </r>
    <r>
      <rPr>
        <b/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PRIHODI</t>
    </r>
    <r>
      <rPr>
        <b/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I</t>
    </r>
    <r>
      <rPr>
        <b/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PRIMICI</t>
    </r>
  </si>
  <si>
    <r>
      <t>Izvor</t>
    </r>
    <r>
      <rPr>
        <b/>
        <sz val="9.5"/>
        <color theme="1"/>
        <rFont val="Times New Roman"/>
        <family val="1"/>
        <charset val="238"/>
      </rPr>
      <t xml:space="preserve"> 9 VLASTITA SREDSTVA</t>
    </r>
  </si>
  <si>
    <r>
      <t>Izvor</t>
    </r>
    <r>
      <rPr>
        <b/>
        <sz val="9.5"/>
        <color theme="1"/>
        <rFont val="Times New Roman"/>
        <family val="1"/>
        <charset val="238"/>
      </rPr>
      <t xml:space="preserve"> 5</t>
    </r>
    <r>
      <rPr>
        <b/>
        <sz val="9.5"/>
        <color theme="1"/>
        <rFont val="Arial"/>
        <family val="2"/>
        <charset val="238"/>
      </rPr>
      <t>.</t>
    </r>
    <r>
      <rPr>
        <b/>
        <sz val="9.5"/>
        <color theme="1"/>
        <rFont val="Times New Roman"/>
        <family val="1"/>
        <charset val="238"/>
      </rPr>
      <t>POMOĆI</t>
    </r>
    <r>
      <rPr>
        <b/>
        <sz val="9.5"/>
        <color theme="1"/>
        <rFont val="Arial"/>
        <family val="2"/>
        <charset val="238"/>
      </rPr>
      <t/>
    </r>
  </si>
  <si>
    <t>Prihodi od prodaje materijalne imov.</t>
  </si>
  <si>
    <r>
      <t>RASHODI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POSLOVANJA</t>
    </r>
  </si>
  <si>
    <r>
      <t>Rashodi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za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zaposlene</t>
    </r>
  </si>
  <si>
    <r>
      <t>Materijalni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rashodi</t>
    </r>
  </si>
  <si>
    <r>
      <t>Financijski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rashodi</t>
    </r>
  </si>
  <si>
    <t>Ostali financijski rashodi</t>
  </si>
  <si>
    <r>
      <t>Pomoći</t>
    </r>
    <r>
      <rPr>
        <sz val="7.5"/>
        <color theme="1"/>
        <rFont val="Times New Roman"/>
        <family val="1"/>
        <charset val="238"/>
      </rPr>
      <t xml:space="preserve"> </t>
    </r>
    <r>
      <rPr>
        <b/>
        <sz val="7.5"/>
        <color theme="1"/>
        <rFont val="Times New Roman"/>
        <family val="1"/>
        <charset val="238"/>
      </rPr>
      <t>dane</t>
    </r>
    <r>
      <rPr>
        <sz val="7.5"/>
        <color theme="1"/>
        <rFont val="Times New Roman"/>
        <family val="1"/>
        <charset val="238"/>
      </rPr>
      <t xml:space="preserve"> </t>
    </r>
    <r>
      <rPr>
        <b/>
        <sz val="7.5"/>
        <color theme="1"/>
        <rFont val="Times New Roman"/>
        <family val="1"/>
        <charset val="238"/>
      </rPr>
      <t>u</t>
    </r>
    <r>
      <rPr>
        <sz val="7.5"/>
        <color theme="1"/>
        <rFont val="Times New Roman"/>
        <family val="1"/>
        <charset val="238"/>
      </rPr>
      <t xml:space="preserve"> </t>
    </r>
    <r>
      <rPr>
        <b/>
        <sz val="7.5"/>
        <color theme="1"/>
        <rFont val="Times New Roman"/>
        <family val="1"/>
        <charset val="238"/>
      </rPr>
      <t>inoz.i</t>
    </r>
    <r>
      <rPr>
        <sz val="7.5"/>
        <color theme="1"/>
        <rFont val="Times New Roman"/>
        <family val="1"/>
        <charset val="238"/>
      </rPr>
      <t xml:space="preserve"> </t>
    </r>
    <r>
      <rPr>
        <b/>
        <sz val="7.5"/>
        <color theme="1"/>
        <rFont val="Times New Roman"/>
        <family val="1"/>
        <charset val="238"/>
      </rPr>
      <t>unutar</t>
    </r>
    <r>
      <rPr>
        <sz val="7.5"/>
        <color theme="1"/>
        <rFont val="Times New Roman"/>
        <family val="1"/>
        <charset val="238"/>
      </rPr>
      <t xml:space="preserve"> </t>
    </r>
    <r>
      <rPr>
        <b/>
        <sz val="7.5"/>
        <color theme="1"/>
        <rFont val="Times New Roman"/>
        <family val="1"/>
        <charset val="238"/>
      </rPr>
      <t>općeg</t>
    </r>
    <r>
      <rPr>
        <sz val="7.5"/>
        <color theme="1"/>
        <rFont val="Times New Roman"/>
        <family val="1"/>
        <charset val="238"/>
      </rPr>
      <t xml:space="preserve"> </t>
    </r>
    <r>
      <rPr>
        <b/>
        <sz val="7.5"/>
        <color theme="1"/>
        <rFont val="Times New Roman"/>
        <family val="1"/>
        <charset val="238"/>
      </rPr>
      <t>proračuna</t>
    </r>
  </si>
  <si>
    <r>
      <t>Naknade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građanima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i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kućanstvima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na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temelju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osiguranja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i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druge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naknade</t>
    </r>
  </si>
  <si>
    <r>
      <t>Pomoći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iz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inozemstva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(darovnice)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i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od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subjekata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unutar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opće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države</t>
    </r>
  </si>
  <si>
    <t>Pomoći iz proračuna</t>
  </si>
  <si>
    <r>
      <t>PRIHODI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POSLOVANJA</t>
    </r>
  </si>
  <si>
    <r>
      <t>VRSTA</t>
    </r>
    <r>
      <rPr>
        <sz val="7.5"/>
        <color theme="1"/>
        <rFont val="Times New Roman"/>
        <family val="1"/>
        <charset val="238"/>
      </rPr>
      <t xml:space="preserve"> </t>
    </r>
    <r>
      <rPr>
        <b/>
        <sz val="7.5"/>
        <color theme="1"/>
        <rFont val="Times New Roman"/>
        <family val="1"/>
        <charset val="238"/>
      </rPr>
      <t>PRIHODA</t>
    </r>
    <r>
      <rPr>
        <sz val="7.5"/>
        <color theme="1"/>
        <rFont val="Times New Roman"/>
        <family val="1"/>
        <charset val="238"/>
      </rPr>
      <t xml:space="preserve"> </t>
    </r>
    <r>
      <rPr>
        <b/>
        <sz val="7.5"/>
        <color theme="1"/>
        <rFont val="Times New Roman"/>
        <family val="1"/>
        <charset val="238"/>
      </rPr>
      <t>/</t>
    </r>
    <r>
      <rPr>
        <sz val="7.5"/>
        <color theme="1"/>
        <rFont val="Times New Roman"/>
        <family val="1"/>
        <charset val="238"/>
      </rPr>
      <t xml:space="preserve"> </t>
    </r>
    <r>
      <rPr>
        <b/>
        <sz val="7.5"/>
        <color theme="1"/>
        <rFont val="Times New Roman"/>
        <family val="1"/>
        <charset val="238"/>
      </rPr>
      <t>RASHODA</t>
    </r>
  </si>
  <si>
    <r>
      <t>BROJ</t>
    </r>
    <r>
      <rPr>
        <sz val="5"/>
        <color theme="1"/>
        <rFont val="Times New Roman"/>
        <family val="1"/>
        <charset val="238"/>
      </rPr>
      <t xml:space="preserve"> </t>
    </r>
    <r>
      <rPr>
        <b/>
        <sz val="5"/>
        <color theme="1"/>
        <rFont val="Times New Roman"/>
        <family val="1"/>
        <charset val="238"/>
      </rPr>
      <t>KONTA</t>
    </r>
  </si>
  <si>
    <t>Pomoć proračunskim korsinicima iz drugih proračuna</t>
  </si>
  <si>
    <t>Prijevozna sredstva</t>
  </si>
  <si>
    <r>
      <rPr>
        <b/>
        <i/>
        <sz val="9.5"/>
        <color theme="1"/>
        <rFont val="Times New Roman"/>
        <family val="1"/>
        <charset val="238"/>
      </rPr>
      <t>PROGRAM</t>
    </r>
    <r>
      <rPr>
        <i/>
        <sz val="9.5"/>
        <color theme="1"/>
        <rFont val="Times New Roman"/>
        <family val="1"/>
        <charset val="238"/>
      </rPr>
      <t xml:space="preserve">  </t>
    </r>
    <r>
      <rPr>
        <b/>
        <i/>
        <sz val="9.5"/>
        <color theme="1"/>
        <rFont val="Times New Roman"/>
        <family val="1"/>
        <charset val="238"/>
      </rPr>
      <t>-</t>
    </r>
    <r>
      <rPr>
        <i/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P1017</t>
    </r>
    <r>
      <rPr>
        <i/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:</t>
    </r>
    <r>
      <rPr>
        <i/>
        <sz val="9.5"/>
        <color theme="1"/>
        <rFont val="Times New Roman"/>
        <family val="1"/>
        <charset val="238"/>
      </rPr>
      <t xml:space="preserve"> Prostorno uređenje</t>
    </r>
    <r>
      <rPr>
        <b/>
        <i/>
        <sz val="9.5"/>
        <color theme="1"/>
        <rFont val="Times New Roman"/>
        <family val="1"/>
        <charset val="238"/>
      </rPr>
      <t/>
    </r>
  </si>
  <si>
    <r>
      <rPr>
        <b/>
        <sz val="9.5"/>
        <color theme="1"/>
        <rFont val="Arial"/>
        <family val="2"/>
        <charset val="238"/>
      </rPr>
      <t>FUNKCIJSKA</t>
    </r>
    <r>
      <rPr>
        <b/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KLASIFIKACIJA</t>
    </r>
    <r>
      <rPr>
        <b/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06</t>
    </r>
    <r>
      <rPr>
        <b/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–</t>
    </r>
    <r>
      <rPr>
        <b/>
        <sz val="9.5"/>
        <color theme="1"/>
        <rFont val="Times New Roman"/>
        <family val="1"/>
        <charset val="238"/>
      </rPr>
      <t xml:space="preserve"> Usluge unapređenja stanovanja i zajednice</t>
    </r>
    <r>
      <rPr>
        <b/>
        <sz val="9.5"/>
        <color theme="1"/>
        <rFont val="Arial"/>
        <family val="2"/>
        <charset val="238"/>
      </rPr>
      <t/>
    </r>
  </si>
  <si>
    <r>
      <t>Rashodi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za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nabavu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nefinancijske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imovine</t>
    </r>
  </si>
  <si>
    <r>
      <t>Nak.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građ.i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kuć.na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temelju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osig.i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dr.nak</t>
    </r>
  </si>
  <si>
    <r>
      <t>KAPITALNI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PROJEKT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K100302 : DODATNA ULAGANJA NA GRAĐ. OBJEKTIMA</t>
    </r>
  </si>
  <si>
    <r>
      <t>Rashodi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za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dodat.na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ulag.na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nefin.imov.</t>
    </r>
  </si>
  <si>
    <r>
      <t>Rashodi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za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nabavu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proizved.dug.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Imov</t>
    </r>
  </si>
  <si>
    <r>
      <rPr>
        <b/>
        <sz val="9.5"/>
        <color theme="1"/>
        <rFont val="Times New Roman"/>
        <family val="1"/>
        <charset val="238"/>
      </rPr>
      <t>AKTIVNOST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A101604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POKLON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PAKETIĆI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ZA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DJECU</t>
    </r>
  </si>
  <si>
    <r>
      <t>FUNKCIJSKA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KLASIFIKACIJA</t>
    </r>
    <r>
      <rPr>
        <sz val="9.5"/>
        <color theme="1"/>
        <rFont val="Times New Roman"/>
        <family val="1"/>
        <charset val="238"/>
      </rPr>
      <t xml:space="preserve">  </t>
    </r>
    <r>
      <rPr>
        <b/>
        <sz val="9.5"/>
        <color theme="1"/>
        <rFont val="Arial"/>
        <family val="2"/>
        <charset val="238"/>
      </rPr>
      <t>10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-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Socijalna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zaštita</t>
    </r>
  </si>
  <si>
    <r>
      <t>AKTIVNOST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A100401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 </t>
    </r>
    <r>
      <rPr>
        <b/>
        <sz val="9.5"/>
        <color theme="1"/>
        <rFont val="Times New Roman"/>
        <family val="1"/>
        <charset val="238"/>
      </rPr>
      <t>ODRŽAVANJE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JAVNIH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POVRŠINA</t>
    </r>
  </si>
  <si>
    <r>
      <t>PROGRAM</t>
    </r>
    <r>
      <rPr>
        <sz val="9.5"/>
        <color theme="1"/>
        <rFont val="Times New Roman"/>
        <family val="1"/>
        <charset val="238"/>
      </rPr>
      <t xml:space="preserve">  </t>
    </r>
    <r>
      <rPr>
        <b/>
        <i/>
        <sz val="9.5"/>
        <color theme="1"/>
        <rFont val="Times New Roman"/>
        <family val="1"/>
        <charset val="238"/>
      </rPr>
      <t>-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P1004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 </t>
    </r>
    <r>
      <rPr>
        <b/>
        <i/>
        <sz val="9.5"/>
        <color theme="1"/>
        <rFont val="Times New Roman"/>
        <family val="1"/>
        <charset val="238"/>
      </rPr>
      <t>Održavanje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komunalne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infrastrukture</t>
    </r>
    <r>
      <rPr>
        <b/>
        <i/>
        <sz val="9.5"/>
        <color theme="1"/>
        <rFont val="Times New Roman"/>
        <family val="1"/>
        <charset val="238"/>
      </rPr>
      <t>strukture</t>
    </r>
  </si>
  <si>
    <r>
      <t>Izvor</t>
    </r>
    <r>
      <rPr>
        <b/>
        <sz val="9.5"/>
        <color theme="1"/>
        <rFont val="Times New Roman"/>
        <family val="1"/>
        <charset val="238"/>
      </rPr>
      <t xml:space="preserve"> 4</t>
    </r>
    <r>
      <rPr>
        <b/>
        <sz val="9.5"/>
        <color theme="1"/>
        <rFont val="Arial"/>
        <family val="2"/>
        <charset val="238"/>
      </rPr>
      <t>.</t>
    </r>
    <r>
      <rPr>
        <b/>
        <sz val="9.5"/>
        <color theme="1"/>
        <rFont val="Times New Roman"/>
        <family val="1"/>
        <charset val="238"/>
      </rPr>
      <t xml:space="preserve"> PRIHODI ZA POSEBNE NAMJENE</t>
    </r>
  </si>
  <si>
    <r>
      <t>KAPITALNI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PROJEKT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K100301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 NABAVA OPREME ZA REDOVNO POSLOVANJE
INFORMATIZACIJA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UPRAVEKAPITALNI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PROJEKT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K100301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UREDSKI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NAMJEŠTAJ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
INFORMATIZACIJA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UPRAVEKAPITALNI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PROJEKT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K100301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UREDSKI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NAMJEŠTAJ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
INFORMATIZACIJA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UPRAVEKAPITALNI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PROJEKT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K100301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UREDSKI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NAMJEŠTAJ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
INFORMATIZACIJA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UPRAVEKAPITALNI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PROJEKT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K100301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UREDSKI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NAMJEŠTAJ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
INFORMATIZACIJA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UPRAVEKAPITALNI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PROJEKT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K100301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UREDSKI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NAMJEŠTAJ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
INFORMATIZACIJA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UPRAVEKAPITALNI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PROJEKT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K100301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UREDSKI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NAMJEŠTAJ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
INFORMATIZACIJA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UPRAVEKAPITALNI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PROJEKT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K100301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UREDSKI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NAMJEŠTAJ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
INFORMATIZACIJA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UPRAVEKAPITALNI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PROJEKT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K100301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UREDSKI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NAMJEŠTAJ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
INFORMATIZACIJA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UPRAVEKAPITALNI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PROJEKT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K100301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UREDSKI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NAMJEŠTAJ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
INFORMATIZACIJA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UPRAVEKAPITALNI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PROJEKT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K100301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UREDSKI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NAMJEŠTAJ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
INFORMATIZACIJA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UPRAVEKAPITALNI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PROJEKT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K100301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UREDSKI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NAMJEŠTAJ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
INFORMATIZACIJA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UPRAVE</t>
    </r>
  </si>
  <si>
    <r>
      <t>AKTIVNOST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A101603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CRVENI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KRIŽ</t>
    </r>
  </si>
  <si>
    <r>
      <t>AKTIVNOST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A101602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POTPORE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ZA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NOVOROĐENO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DIJETE</t>
    </r>
  </si>
  <si>
    <r>
      <t>FUNKCIJSKA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KLASIFIKACIJA</t>
    </r>
    <r>
      <rPr>
        <sz val="9.5"/>
        <color theme="1"/>
        <rFont val="Times New Roman"/>
        <family val="1"/>
        <charset val="238"/>
      </rPr>
      <t xml:space="preserve">  </t>
    </r>
    <r>
      <rPr>
        <b/>
        <sz val="9.5"/>
        <color theme="1"/>
        <rFont val="Arial"/>
        <family val="2"/>
        <charset val="238"/>
      </rPr>
      <t>10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-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Socijalna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zaštitA</t>
    </r>
  </si>
  <si>
    <r>
      <t>PROGRAM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P1016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Program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socijalne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skrbi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novčanih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pomoći</t>
    </r>
  </si>
  <si>
    <r>
      <rPr>
        <b/>
        <sz val="9.5"/>
        <color theme="1"/>
        <rFont val="Times New Roman"/>
        <family val="1"/>
        <charset val="238"/>
      </rPr>
      <t>AKTIVNOST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A101503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 HGSS</t>
    </r>
  </si>
  <si>
    <r>
      <rPr>
        <b/>
        <sz val="9.5"/>
        <color theme="1"/>
        <rFont val="Arial"/>
        <family val="2"/>
        <charset val="238"/>
      </rPr>
      <t>FUNKCIJSKA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KLASIFIKACIJA</t>
    </r>
    <r>
      <rPr>
        <sz val="9.5"/>
        <color theme="1"/>
        <rFont val="Times New Roman"/>
        <family val="1"/>
        <charset val="238"/>
      </rPr>
      <t xml:space="preserve">  </t>
    </r>
    <r>
      <rPr>
        <b/>
        <sz val="9.5"/>
        <color theme="1"/>
        <rFont val="Arial"/>
        <family val="2"/>
        <charset val="238"/>
      </rPr>
      <t>10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- Javni red i sigurnost</t>
    </r>
  </si>
  <si>
    <r>
      <t>Ostali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rashod</t>
    </r>
  </si>
  <si>
    <r>
      <rPr>
        <b/>
        <sz val="9.5"/>
        <color theme="1"/>
        <rFont val="Times New Roman"/>
        <family val="1"/>
        <charset val="238"/>
      </rPr>
      <t>AKTIVNOST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A101502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CIVILNA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ZAŠTITA</t>
    </r>
  </si>
  <si>
    <r>
      <t>FUNKCIJSKA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KLASIFIKACIJA</t>
    </r>
    <r>
      <rPr>
        <sz val="9.5"/>
        <color theme="1"/>
        <rFont val="Times New Roman"/>
        <family val="1"/>
        <charset val="238"/>
      </rPr>
      <t xml:space="preserve">  </t>
    </r>
    <r>
      <rPr>
        <b/>
        <sz val="9.5"/>
        <color theme="1"/>
        <rFont val="Arial"/>
        <family val="2"/>
        <charset val="238"/>
      </rPr>
      <t>03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-</t>
    </r>
    <r>
      <rPr>
        <sz val="9.5"/>
        <color theme="1"/>
        <rFont val="Times New Roman"/>
        <family val="1"/>
        <charset val="238"/>
      </rPr>
      <t xml:space="preserve">  </t>
    </r>
    <r>
      <rPr>
        <b/>
        <sz val="9.5"/>
        <color theme="1"/>
        <rFont val="Arial"/>
        <family val="2"/>
        <charset val="238"/>
      </rPr>
      <t>Javni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red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sigurnost</t>
    </r>
  </si>
  <si>
    <t>Rashodi za mat. i energ.</t>
  </si>
  <si>
    <r>
      <rPr>
        <b/>
        <sz val="9.5"/>
        <color theme="1"/>
        <rFont val="Arial"/>
        <family val="2"/>
        <charset val="238"/>
      </rPr>
      <t>FUNKCIJSKA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KLASIFIKACIJA</t>
    </r>
    <r>
      <rPr>
        <sz val="9.5"/>
        <color theme="1"/>
        <rFont val="Times New Roman"/>
        <family val="1"/>
        <charset val="238"/>
      </rPr>
      <t xml:space="preserve">  </t>
    </r>
    <r>
      <rPr>
        <b/>
        <sz val="9.5"/>
        <color theme="1"/>
        <rFont val="Arial"/>
        <family val="2"/>
        <charset val="238"/>
      </rPr>
      <t>03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-</t>
    </r>
    <r>
      <rPr>
        <sz val="9.5"/>
        <color theme="1"/>
        <rFont val="Times New Roman"/>
        <family val="1"/>
        <charset val="238"/>
      </rPr>
      <t xml:space="preserve">  </t>
    </r>
    <r>
      <rPr>
        <b/>
        <sz val="9.5"/>
        <color theme="1"/>
        <rFont val="Arial"/>
        <family val="2"/>
        <charset val="238"/>
      </rPr>
      <t>Javni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red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sigurnost</t>
    </r>
  </si>
  <si>
    <r>
      <rPr>
        <b/>
        <sz val="9.5"/>
        <color theme="1"/>
        <rFont val="Times New Roman"/>
        <family val="1"/>
        <charset val="238"/>
      </rPr>
      <t>Rashodi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za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nabavu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nefinancijske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imovine</t>
    </r>
  </si>
  <si>
    <r>
      <rPr>
        <b/>
        <sz val="9.5"/>
        <color theme="1"/>
        <rFont val="Times New Roman"/>
        <family val="1"/>
        <charset val="238"/>
      </rPr>
      <t>KAPITALNI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PROJEKT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K101503 : DODATNA ULAGANJA</t>
    </r>
    <r>
      <rPr>
        <sz val="9.5"/>
        <color theme="1"/>
        <rFont val="Times New Roman"/>
        <family val="1"/>
        <charset val="238"/>
      </rPr>
      <t xml:space="preserve"> V</t>
    </r>
    <r>
      <rPr>
        <b/>
        <sz val="9.5"/>
        <color theme="1"/>
        <rFont val="Times New Roman"/>
        <family val="1"/>
        <charset val="238"/>
      </rPr>
      <t>ATROGASNA SPREMIŠTA</t>
    </r>
  </si>
  <si>
    <r>
      <t>Rashodi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za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nabavu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nefinanc.imovin</t>
    </r>
  </si>
  <si>
    <r>
      <t>Rashodi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za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nabavu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proizved.dug.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imov.</t>
    </r>
  </si>
  <si>
    <t>Građevinski objekt</t>
  </si>
  <si>
    <r>
      <rPr>
        <b/>
        <sz val="9.5"/>
        <color theme="1"/>
        <rFont val="Times New Roman"/>
        <family val="1"/>
        <charset val="238"/>
      </rPr>
      <t>KAPITALNI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PROJEKT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K101502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IZGRADNJA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VATROGASNIH SPREMIŠTA</t>
    </r>
  </si>
  <si>
    <r>
      <t>KAPITALNI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PROJEKT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K101501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OPREMA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ZA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DVD</t>
    </r>
  </si>
  <si>
    <r>
      <t>PROGRAM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P1015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Organiziranje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provođenje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zaštite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spašavanja</t>
    </r>
  </si>
  <si>
    <r>
      <t>AKTIVNOST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A101501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DVD</t>
    </r>
  </si>
  <si>
    <r>
      <t>Izvor</t>
    </r>
    <r>
      <rPr>
        <sz val="9.5"/>
        <color theme="1"/>
        <rFont val="Times New Roman"/>
        <family val="1"/>
        <charset val="238"/>
      </rPr>
      <t xml:space="preserve">  </t>
    </r>
    <r>
      <rPr>
        <b/>
        <sz val="9.5"/>
        <color theme="1"/>
        <rFont val="Arial"/>
        <family val="2"/>
        <charset val="238"/>
      </rPr>
      <t>1.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OPĆI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PRIHODI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PRIMICI</t>
    </r>
  </si>
  <si>
    <r>
      <rPr>
        <b/>
        <sz val="9.5"/>
        <color theme="1"/>
        <rFont val="Times New Roman"/>
        <family val="1"/>
        <charset val="238"/>
      </rPr>
      <t>KAPITALNI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PROJEKT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K101401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ULAGANJA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U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SPORTSKE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OBJEKTE</t>
    </r>
  </si>
  <si>
    <r>
      <t>FUNKCIJSKA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KLASIFIKACIJA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08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-</t>
    </r>
    <r>
      <rPr>
        <sz val="9.5"/>
        <color theme="1"/>
        <rFont val="Times New Roman"/>
        <family val="1"/>
        <charset val="238"/>
      </rPr>
      <t xml:space="preserve">  </t>
    </r>
    <r>
      <rPr>
        <b/>
        <sz val="9.5"/>
        <color theme="1"/>
        <rFont val="Arial"/>
        <family val="2"/>
        <charset val="238"/>
      </rPr>
      <t>Rekreacija,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kultura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religija</t>
    </r>
  </si>
  <si>
    <r>
      <t>PROGRAM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P1014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Razvoj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sporta</t>
    </r>
  </si>
  <si>
    <r>
      <t>AKTIVNOST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A101401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JAVNE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POTREBE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U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SPORTU</t>
    </r>
  </si>
  <si>
    <r>
      <rPr>
        <b/>
        <sz val="9.5"/>
        <color theme="1"/>
        <rFont val="Times New Roman"/>
        <family val="1"/>
        <charset val="238"/>
      </rPr>
      <t>AKTIVNOST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A</t>
    </r>
    <r>
      <rPr>
        <b/>
        <sz val="9.5"/>
        <color theme="1"/>
        <rFont val="Times New Roman"/>
        <family val="1"/>
        <charset val="238"/>
      </rPr>
      <t>101304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 </t>
    </r>
    <r>
      <rPr>
        <b/>
        <sz val="9.5"/>
        <color theme="1"/>
        <rFont val="Times New Roman"/>
        <family val="1"/>
        <charset val="238"/>
      </rPr>
      <t>JAVNO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INFORMIRANJE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GRAĐANA</t>
    </r>
  </si>
  <si>
    <r>
      <rPr>
        <b/>
        <sz val="9.5"/>
        <color theme="1"/>
        <rFont val="Times New Roman"/>
        <family val="1"/>
        <charset val="238"/>
      </rPr>
      <t>KAPITALNI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PROJEKT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K101301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 SAKRALNI OBJEKTI</t>
    </r>
  </si>
  <si>
    <r>
      <rPr>
        <b/>
        <sz val="9.5"/>
        <color theme="1"/>
        <rFont val="Arial"/>
        <family val="2"/>
        <charset val="238"/>
      </rPr>
      <t>Izvor</t>
    </r>
    <r>
      <rPr>
        <b/>
        <sz val="9.5"/>
        <color theme="1"/>
        <rFont val="Times New Roman"/>
        <family val="1"/>
        <charset val="238"/>
      </rPr>
      <t xml:space="preserve">  3</t>
    </r>
    <r>
      <rPr>
        <b/>
        <sz val="9.5"/>
        <color theme="1"/>
        <rFont val="Arial"/>
        <family val="2"/>
        <charset val="238"/>
      </rPr>
      <t>. VLASTITI PRIHODI</t>
    </r>
  </si>
  <si>
    <r>
      <rPr>
        <b/>
        <i/>
        <sz val="9.5"/>
        <color theme="1"/>
        <rFont val="Times New Roman"/>
        <family val="1"/>
        <charset val="238"/>
      </rPr>
      <t>PROGRAM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P1013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Razvoj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civilnog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društva</t>
    </r>
  </si>
  <si>
    <r>
      <t>AKTIVNOST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A101301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:DJELATNOST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UDRUGA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U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KULTURI</t>
    </r>
  </si>
  <si>
    <r>
      <t>PROGRAM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P1010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Program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predškolskog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odgoja</t>
    </r>
  </si>
  <si>
    <r>
      <t>AKTIVNOST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A101001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GRAD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NOVA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GRADIŠKA-PROGRAM PREDŠKOLSKOG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OBRAZOVANJA-PREDŠKOLA</t>
    </r>
    <r>
      <rPr>
        <b/>
        <sz val="9.5"/>
        <color theme="1"/>
        <rFont val="Times New Roman"/>
        <family val="1"/>
        <charset val="238"/>
      </rPr>
      <t>PREDŠKOLSKOG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OBRAZOVANJA-PREDŠKOLA</t>
    </r>
  </si>
  <si>
    <r>
      <t>AKTIVNOST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A100903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ČIŠĆENJE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OSNOVNE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KANALSKE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MREŽE</t>
    </r>
  </si>
  <si>
    <r>
      <t>FUNKCIJSKA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KLASIFIKACIJA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04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Ekonomski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poslov</t>
    </r>
  </si>
  <si>
    <r>
      <t>Izvor</t>
    </r>
    <r>
      <rPr>
        <sz val="9.5"/>
        <color theme="1"/>
        <rFont val="Times New Roman"/>
        <family val="1"/>
        <charset val="238"/>
      </rPr>
      <t xml:space="preserve">  </t>
    </r>
    <r>
      <rPr>
        <b/>
        <sz val="9.5"/>
        <color theme="1"/>
        <rFont val="Arial"/>
        <family val="2"/>
        <charset val="238"/>
      </rPr>
      <t>4.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PRIHOD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ZA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POSEBNE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NAMJENE</t>
    </r>
  </si>
  <si>
    <r>
      <t>Izvor</t>
    </r>
    <r>
      <rPr>
        <b/>
        <sz val="9.5"/>
        <color theme="1"/>
        <rFont val="Times New Roman"/>
        <family val="1"/>
        <charset val="238"/>
      </rPr>
      <t xml:space="preserve">  3. VLASTITI </t>
    </r>
    <r>
      <rPr>
        <b/>
        <sz val="9.5"/>
        <color theme="1"/>
        <rFont val="Arial"/>
        <family val="2"/>
        <charset val="238"/>
      </rPr>
      <t>PRIHODI</t>
    </r>
  </si>
  <si>
    <t>Rashodi za usluge – usluge tekućeg i inv. Održavanja</t>
  </si>
  <si>
    <r>
      <t>AKTIVNOST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A100902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POTICAJNE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MJERE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ZA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UNAPREĐENJE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POLJOPR</t>
    </r>
  </si>
  <si>
    <r>
      <t>Izvor</t>
    </r>
    <r>
      <rPr>
        <sz val="9.5"/>
        <color theme="1"/>
        <rFont val="Times New Roman"/>
        <family val="1"/>
        <charset val="238"/>
      </rPr>
      <t xml:space="preserve">  </t>
    </r>
    <r>
      <rPr>
        <b/>
        <sz val="9.5"/>
        <color theme="1"/>
        <rFont val="Arial"/>
        <family val="2"/>
        <charset val="238"/>
      </rPr>
      <t>4.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PRIHOD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ZA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POSEBNE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NAMJENE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/>
    </r>
  </si>
  <si>
    <r>
      <t>Izvor</t>
    </r>
    <r>
      <rPr>
        <b/>
        <sz val="9.5"/>
        <color theme="1"/>
        <rFont val="Times New Roman"/>
        <family val="1"/>
        <charset val="238"/>
      </rPr>
      <t xml:space="preserve">  3.VLASTITI </t>
    </r>
    <r>
      <rPr>
        <b/>
        <sz val="9.5"/>
        <color theme="1"/>
        <rFont val="Arial"/>
        <family val="2"/>
        <charset val="238"/>
      </rPr>
      <t>PRIHODI</t>
    </r>
  </si>
  <si>
    <r>
      <t>PROGRAM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P1009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 </t>
    </r>
    <r>
      <rPr>
        <b/>
        <i/>
        <sz val="9.5"/>
        <color theme="1"/>
        <rFont val="Times New Roman"/>
        <family val="1"/>
        <charset val="238"/>
      </rPr>
      <t>Razvoj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poljoprivrede</t>
    </r>
  </si>
  <si>
    <r>
      <t>AKTIVNOST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A100901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 </t>
    </r>
    <r>
      <rPr>
        <b/>
        <sz val="9.5"/>
        <color theme="1"/>
        <rFont val="Times New Roman"/>
        <family val="1"/>
        <charset val="238"/>
      </rPr>
      <t>ODRŽAVANJE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POLJSKIH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PUTEVA</t>
    </r>
  </si>
  <si>
    <r>
      <t>Izvor</t>
    </r>
    <r>
      <rPr>
        <sz val="9.5"/>
        <color theme="1"/>
        <rFont val="Times New Roman"/>
        <family val="1"/>
        <charset val="238"/>
      </rPr>
      <t xml:space="preserve">  </t>
    </r>
    <r>
      <rPr>
        <b/>
        <sz val="9.5"/>
        <color theme="1"/>
        <rFont val="Arial"/>
        <family val="2"/>
        <charset val="238"/>
      </rPr>
      <t>4.PRIHOD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ZA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POSEBNE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NAMJENE</t>
    </r>
  </si>
  <si>
    <r>
      <t>PROGRAM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P1008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Razvoj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gospodarstva</t>
    </r>
  </si>
  <si>
    <r>
      <t>KAPITALNI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PROJEKT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100801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 POSLOVNE ZGRADE</t>
    </r>
  </si>
  <si>
    <r>
      <t>PROGRAM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P1007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 </t>
    </r>
    <r>
      <rPr>
        <b/>
        <i/>
        <sz val="9.5"/>
        <color theme="1"/>
        <rFont val="Times New Roman"/>
        <family val="1"/>
        <charset val="238"/>
      </rPr>
      <t>Zaštita okoliša</t>
    </r>
  </si>
  <si>
    <r>
      <t>TEKUĆI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PROJEKT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T100701: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NABAVKE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KANTI, KONTEJNERA I KOM.VOZILA</t>
    </r>
  </si>
  <si>
    <r>
      <t>FUNKCIJSKA</t>
    </r>
    <r>
      <rPr>
        <b/>
        <sz val="10"/>
        <color theme="1"/>
        <rFont val="Times New Roman"/>
        <family val="1"/>
        <charset val="238"/>
      </rPr>
      <t xml:space="preserve"> </t>
    </r>
    <r>
      <rPr>
        <b/>
        <sz val="10"/>
        <color theme="1"/>
        <rFont val="Arial"/>
        <family val="2"/>
        <charset val="238"/>
      </rPr>
      <t>KLASIFIKACIJA</t>
    </r>
    <r>
      <rPr>
        <b/>
        <sz val="10"/>
        <color theme="1"/>
        <rFont val="Times New Roman"/>
        <family val="1"/>
        <charset val="238"/>
      </rPr>
      <t xml:space="preserve"> </t>
    </r>
    <r>
      <rPr>
        <b/>
        <sz val="10"/>
        <color theme="1"/>
        <rFont val="Arial"/>
        <family val="2"/>
        <charset val="238"/>
      </rPr>
      <t>05</t>
    </r>
    <r>
      <rPr>
        <b/>
        <sz val="10"/>
        <color theme="1"/>
        <rFont val="Times New Roman"/>
        <family val="1"/>
        <charset val="238"/>
      </rPr>
      <t xml:space="preserve"> </t>
    </r>
    <r>
      <rPr>
        <b/>
        <sz val="10"/>
        <color theme="1"/>
        <rFont val="Arial"/>
        <family val="2"/>
        <charset val="238"/>
      </rPr>
      <t>Zaštita okoliša</t>
    </r>
  </si>
  <si>
    <r>
      <t>Izvor</t>
    </r>
    <r>
      <rPr>
        <b/>
        <sz val="9.5"/>
        <color theme="1"/>
        <rFont val="Times New Roman"/>
        <family val="1"/>
        <charset val="238"/>
      </rPr>
      <t xml:space="preserve">  4. PRIHODI ZA POSEBNE NAMJENE</t>
    </r>
    <r>
      <rPr>
        <b/>
        <sz val="9.5"/>
        <color theme="1"/>
        <rFont val="Arial"/>
        <family val="2"/>
        <charset val="238"/>
      </rPr>
      <t/>
    </r>
  </si>
  <si>
    <t>Rashodi za nabavku proiz.dogot.imovin</t>
  </si>
  <si>
    <r>
      <t>PROGRAM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P1006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 </t>
    </r>
    <r>
      <rPr>
        <b/>
        <i/>
        <sz val="9.5"/>
        <color theme="1"/>
        <rFont val="Times New Roman"/>
        <family val="1"/>
        <charset val="238"/>
      </rPr>
      <t>Razvoj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sustava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vodoopskrbe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i/>
        <sz val="9.5"/>
        <color theme="1"/>
        <rFont val="Times New Roman"/>
        <family val="1"/>
        <charset val="238"/>
      </rPr>
      <t>odvodnje</t>
    </r>
  </si>
  <si>
    <r>
      <t>KAPITALNI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PROJEKT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K100601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IZGRADNJA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KANALIZACIJE</t>
    </r>
  </si>
  <si>
    <r>
      <t>KAPITALNI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PROJEKT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K100504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 UGRADNJA JAVNA LED RASVJETA</t>
    </r>
  </si>
  <si>
    <t xml:space="preserve">Rashodi za usluge - usluge tekućeg i inv.održ </t>
  </si>
  <si>
    <t>Nematerijalna proizvedena imovina-projekt</t>
  </si>
  <si>
    <r>
      <t>KAPITALNI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PROJEKT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K100503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 MULTIFUNKCIONALNA ZGRADA VRBJE</t>
    </r>
  </si>
  <si>
    <r>
      <t>KAPITALNI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PROJEKT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K100502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IZGRADNJA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 ADAPTACIJA MRTVAČNICA</t>
    </r>
    <r>
      <rPr>
        <b/>
        <sz val="9.5"/>
        <color theme="1"/>
        <rFont val="Times New Roman"/>
        <family val="1"/>
        <charset val="238"/>
      </rPr>
      <t/>
    </r>
  </si>
  <si>
    <r>
      <t>Izvor</t>
    </r>
    <r>
      <rPr>
        <b/>
        <sz val="9.5"/>
        <color theme="1"/>
        <rFont val="Times New Roman"/>
        <family val="1"/>
        <charset val="238"/>
      </rPr>
      <t xml:space="preserve"> 4</t>
    </r>
    <r>
      <rPr>
        <b/>
        <sz val="9.5"/>
        <color theme="1"/>
        <rFont val="Arial"/>
        <family val="2"/>
        <charset val="238"/>
      </rPr>
      <t>.</t>
    </r>
    <r>
      <rPr>
        <b/>
        <sz val="9.5"/>
        <color theme="1"/>
        <rFont val="Times New Roman"/>
        <family val="1"/>
        <charset val="238"/>
      </rPr>
      <t xml:space="preserve"> PRIHODI ZA OPĆE NAMJENE </t>
    </r>
    <r>
      <rPr>
        <b/>
        <sz val="9.5"/>
        <color theme="1"/>
        <rFont val="Arial"/>
        <family val="2"/>
        <charset val="238"/>
      </rPr>
      <t/>
    </r>
  </si>
  <si>
    <r>
      <t>KAPITALNI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PROJEKT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K100501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IZGRADNJA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CESTA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JAVNIH POVRŠINA</t>
    </r>
  </si>
  <si>
    <r>
      <t>Izvor</t>
    </r>
    <r>
      <rPr>
        <b/>
        <sz val="9.5"/>
        <color theme="1"/>
        <rFont val="Times New Roman"/>
        <family val="1"/>
        <charset val="238"/>
      </rPr>
      <t xml:space="preserve"> 9. VLASTITA SREDSTVA</t>
    </r>
  </si>
  <si>
    <r>
      <t>FUNKCIJSKA</t>
    </r>
    <r>
      <rPr>
        <b/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KLASIFIKACIJA</t>
    </r>
    <r>
      <rPr>
        <b/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07</t>
    </r>
    <r>
      <rPr>
        <b/>
        <sz val="9.5"/>
        <color theme="1"/>
        <rFont val="Times New Roman"/>
        <family val="1"/>
        <charset val="238"/>
      </rPr>
      <t xml:space="preserve"> - Zdravstvo </t>
    </r>
    <r>
      <rPr>
        <b/>
        <sz val="9.5"/>
        <color theme="1"/>
        <rFont val="Arial"/>
        <family val="2"/>
        <charset val="238"/>
      </rPr>
      <t/>
    </r>
  </si>
  <si>
    <r>
      <rPr>
        <b/>
        <sz val="9.5"/>
        <color theme="1"/>
        <rFont val="Arial"/>
        <family val="2"/>
        <charset val="238"/>
      </rPr>
      <t>Izvor</t>
    </r>
    <r>
      <rPr>
        <b/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1.OPĆI</t>
    </r>
    <r>
      <rPr>
        <b/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PRIHODI</t>
    </r>
    <r>
      <rPr>
        <b/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I</t>
    </r>
    <r>
      <rPr>
        <b/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Arial"/>
        <family val="2"/>
        <charset val="238"/>
      </rPr>
      <t>PRIMICI</t>
    </r>
  </si>
  <si>
    <r>
      <t>TEKUĆI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PROJEKT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T100401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ODRŽAVANJE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GROBLJA</t>
    </r>
  </si>
  <si>
    <r>
      <t>AKTIVNOST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A100403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 xml:space="preserve"> ODRŽAVANJE JAVNE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RASVJETE</t>
    </r>
  </si>
  <si>
    <r>
      <t>Izvor</t>
    </r>
    <r>
      <rPr>
        <b/>
        <sz val="9.5"/>
        <color theme="1"/>
        <rFont val="Times New Roman"/>
        <family val="1"/>
        <charset val="238"/>
      </rPr>
      <t xml:space="preserve"> 4</t>
    </r>
    <r>
      <rPr>
        <b/>
        <sz val="9.5"/>
        <color theme="1"/>
        <rFont val="Arial"/>
        <family val="2"/>
        <charset val="238"/>
      </rPr>
      <t>.</t>
    </r>
    <r>
      <rPr>
        <b/>
        <sz val="9.5"/>
        <color theme="1"/>
        <rFont val="Times New Roman"/>
        <family val="1"/>
        <charset val="238"/>
      </rPr>
      <t>PRIHODI ZA POSEBNE NAMJENE</t>
    </r>
    <r>
      <rPr>
        <b/>
        <sz val="9.5"/>
        <color theme="1"/>
        <rFont val="Arial"/>
        <family val="2"/>
        <charset val="238"/>
      </rPr>
      <t/>
    </r>
  </si>
  <si>
    <r>
      <t>AKTIVNOST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–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A100402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:</t>
    </r>
    <r>
      <rPr>
        <sz val="9.5"/>
        <color theme="1"/>
        <rFont val="Times New Roman"/>
        <family val="1"/>
        <charset val="238"/>
      </rPr>
      <t xml:space="preserve">  </t>
    </r>
    <r>
      <rPr>
        <b/>
        <sz val="9.5"/>
        <color theme="1"/>
        <rFont val="Times New Roman"/>
        <family val="1"/>
        <charset val="238"/>
      </rPr>
      <t>ODRŽAVANJE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NERAZVRSTANIH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CESTA</t>
    </r>
  </si>
  <si>
    <r>
      <rPr>
        <b/>
        <sz val="9.5"/>
        <color theme="1"/>
        <rFont val="Times New Roman"/>
        <family val="1"/>
        <charset val="238"/>
      </rPr>
      <t>Ostali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rashodi</t>
    </r>
  </si>
  <si>
    <t>Ostale naknade građanima i kućan.iz proračuna</t>
  </si>
  <si>
    <t>Izvanredni rashodi - proračunska pričuva</t>
  </si>
  <si>
    <t>Pomoći od ostalih subj. unutar opće države</t>
  </si>
  <si>
    <r>
      <t>RAZLIKA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VIŠAK/MANJAK</t>
    </r>
  </si>
  <si>
    <t>Ostali nespomenuti finacijski rashodi</t>
  </si>
  <si>
    <r>
      <rPr>
        <b/>
        <sz val="9.5"/>
        <color theme="1"/>
        <rFont val="Arial"/>
        <family val="2"/>
        <charset val="238"/>
      </rPr>
      <t>Izvor</t>
    </r>
    <r>
      <rPr>
        <b/>
        <sz val="9.5"/>
        <color theme="1"/>
        <rFont val="Times New Roman"/>
        <family val="1"/>
        <charset val="238"/>
      </rPr>
      <t xml:space="preserve">  5. POMOĆI</t>
    </r>
    <r>
      <rPr>
        <b/>
        <sz val="9.5"/>
        <color theme="1"/>
        <rFont val="Arial"/>
        <family val="2"/>
        <charset val="238"/>
      </rPr>
      <t/>
    </r>
  </si>
  <si>
    <t xml:space="preserve">RASHODI-EKONOMSKA KLASIFIKACIJA </t>
  </si>
  <si>
    <t>Porezi na imovinu</t>
  </si>
  <si>
    <t>Porez i prirez na dohodak</t>
  </si>
  <si>
    <r>
      <t>Prihodi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od</t>
    </r>
    <r>
      <rPr>
        <sz val="8.5"/>
        <color theme="1"/>
        <rFont val="Times New Roman"/>
        <family val="1"/>
        <charset val="238"/>
      </rPr>
      <t xml:space="preserve"> </t>
    </r>
    <r>
      <rPr>
        <b/>
        <sz val="8.5"/>
        <color theme="1"/>
        <rFont val="Times New Roman"/>
        <family val="1"/>
        <charset val="238"/>
      </rPr>
      <t>poreza</t>
    </r>
  </si>
  <si>
    <t>Glava 10  UNAPREĐENJE STANOVANJA I ZAJEDNICE</t>
  </si>
  <si>
    <t>RASHODI - FUNKCIJSKA KLASIFIKACIJA</t>
  </si>
  <si>
    <t xml:space="preserve">                                                                                                     3. RASHODI POSLOVANJA</t>
  </si>
  <si>
    <t>Rashodi poslovanja</t>
  </si>
  <si>
    <t>Rashodi za zaposlene</t>
  </si>
  <si>
    <t>Financijski rashod</t>
  </si>
  <si>
    <t>Pomoći dane u inoz.i unutar općeg proračuna</t>
  </si>
  <si>
    <t>Nak. građ.i kuć.na temelju osig.i dr.nak.</t>
  </si>
  <si>
    <t>Rashodi za nabavu proizvedene dugotrajne imovine</t>
  </si>
  <si>
    <t>Rashodi za dodat.na ulag.na nefin.imov.</t>
  </si>
  <si>
    <r>
      <t>OPĆINA</t>
    </r>
    <r>
      <rPr>
        <sz val="13.5"/>
        <color theme="1"/>
        <rFont val="Times New Roman"/>
        <family val="1"/>
        <charset val="238"/>
      </rPr>
      <t xml:space="preserve"> VRBJE</t>
    </r>
  </si>
  <si>
    <r>
      <t>OPĆI</t>
    </r>
    <r>
      <rPr>
        <sz val="12"/>
        <color theme="1"/>
        <rFont val="Times New Roman"/>
        <family val="1"/>
        <charset val="238"/>
      </rPr>
      <t xml:space="preserve"> </t>
    </r>
    <r>
      <rPr>
        <b/>
        <sz val="12"/>
        <color theme="1"/>
        <rFont val="Times New Roman"/>
        <family val="1"/>
        <charset val="238"/>
      </rPr>
      <t>DIO</t>
    </r>
  </si>
  <si>
    <r>
      <t>A.</t>
    </r>
    <r>
      <rPr>
        <sz val="9"/>
        <color theme="1"/>
        <rFont val="Times New Roman"/>
        <family val="1"/>
        <charset val="238"/>
      </rPr>
      <t xml:space="preserve"> </t>
    </r>
    <r>
      <rPr>
        <b/>
        <sz val="9"/>
        <color theme="1"/>
        <rFont val="Times New Roman"/>
        <family val="1"/>
        <charset val="238"/>
      </rPr>
      <t>RAČUN</t>
    </r>
    <r>
      <rPr>
        <sz val="9"/>
        <color theme="1"/>
        <rFont val="Times New Roman"/>
        <family val="1"/>
        <charset val="238"/>
      </rPr>
      <t xml:space="preserve"> </t>
    </r>
    <r>
      <rPr>
        <b/>
        <sz val="9"/>
        <color theme="1"/>
        <rFont val="Times New Roman"/>
        <family val="1"/>
        <charset val="238"/>
      </rPr>
      <t>PRIHODA</t>
    </r>
    <r>
      <rPr>
        <sz val="9"/>
        <color theme="1"/>
        <rFont val="Times New Roman"/>
        <family val="1"/>
        <charset val="238"/>
      </rPr>
      <t xml:space="preserve"> </t>
    </r>
    <r>
      <rPr>
        <b/>
        <sz val="9"/>
        <color theme="1"/>
        <rFont val="Times New Roman"/>
        <family val="1"/>
        <charset val="238"/>
      </rPr>
      <t>I</t>
    </r>
    <r>
      <rPr>
        <sz val="9"/>
        <color theme="1"/>
        <rFont val="Times New Roman"/>
        <family val="1"/>
        <charset val="238"/>
      </rPr>
      <t xml:space="preserve"> </t>
    </r>
    <r>
      <rPr>
        <b/>
        <sz val="9"/>
        <color theme="1"/>
        <rFont val="Times New Roman"/>
        <family val="1"/>
        <charset val="238"/>
      </rPr>
      <t>RASHODA</t>
    </r>
  </si>
  <si>
    <r>
      <t>Plan</t>
    </r>
    <r>
      <rPr>
        <sz val="12"/>
        <color theme="1"/>
        <rFont val="Times New Roman"/>
        <family val="1"/>
        <charset val="238"/>
      </rPr>
      <t xml:space="preserve"> </t>
    </r>
    <r>
      <rPr>
        <b/>
        <sz val="12"/>
        <color theme="1"/>
        <rFont val="Times New Roman"/>
        <family val="1"/>
        <charset val="238"/>
      </rPr>
      <t>za</t>
    </r>
    <r>
      <rPr>
        <sz val="12"/>
        <color theme="1"/>
        <rFont val="Times New Roman"/>
        <family val="1"/>
        <charset val="238"/>
      </rPr>
      <t xml:space="preserve">  </t>
    </r>
    <r>
      <rPr>
        <b/>
        <sz val="12"/>
        <color theme="1"/>
        <rFont val="Times New Roman"/>
        <family val="1"/>
        <charset val="238"/>
      </rPr>
      <t>2025</t>
    </r>
  </si>
  <si>
    <t>PLAN ZA 2025</t>
  </si>
  <si>
    <t>Ulaganja na tuđoj imovini</t>
  </si>
  <si>
    <t>Porezi na robu i usluge</t>
  </si>
  <si>
    <t>Dodatna projektna dokumentacija - kanalizacija</t>
  </si>
  <si>
    <t>Izvor 4.PRIHODI ZA POSEBNE NAMJENE</t>
  </si>
  <si>
    <t>KAPITLNI PROJEKT – K101002 : DJEČJI VRTIĆ</t>
  </si>
  <si>
    <t>TEKUĆI PROJEKT - T100901: SANACIJA DIVLJEG DEPONIJA</t>
  </si>
  <si>
    <t>Rebalans</t>
  </si>
  <si>
    <t>Novi plan za 2025</t>
  </si>
  <si>
    <r>
      <t>I</t>
    </r>
    <r>
      <rPr>
        <sz val="13.5"/>
        <color theme="1"/>
        <rFont val="Times New Roman"/>
        <family val="1"/>
        <charset val="238"/>
      </rPr>
      <t xml:space="preserve"> </t>
    </r>
    <r>
      <rPr>
        <b/>
        <sz val="13.5"/>
        <color theme="1"/>
        <rFont val="Times New Roman"/>
        <family val="1"/>
        <charset val="238"/>
      </rPr>
      <t>OPĆI</t>
    </r>
    <r>
      <rPr>
        <sz val="13.5"/>
        <color theme="1"/>
        <rFont val="Times New Roman"/>
        <family val="1"/>
        <charset val="238"/>
      </rPr>
      <t xml:space="preserve"> </t>
    </r>
    <r>
      <rPr>
        <b/>
        <sz val="13.5"/>
        <color theme="1"/>
        <rFont val="Times New Roman"/>
        <family val="1"/>
        <charset val="238"/>
      </rPr>
      <t>DIO</t>
    </r>
  </si>
  <si>
    <t>IZMJENE I DOPUNE PRORAČUNA OPĆINE VRBJE ZA 2025.G</t>
  </si>
  <si>
    <t>IZMJENE I DOPUNE PRORAČUN OPĆINE VRBJE ZA 2025. G.</t>
  </si>
  <si>
    <t>IZMJENE I DOPUNE PRORAČUNA OPĆINE VRBJE ZA 2025. G.</t>
  </si>
  <si>
    <t>Rashodi i izdaci u Proračunu, u iznosu mijenjaju se po organizacijskoj, ekonomskoj i programskoj klasifikaciji u Posebnom dijelu Proračuna kako slijedi:</t>
  </si>
  <si>
    <t xml:space="preserve">IZMJENE I DOUNE PRORAČUNA OPĆINE VRBJE ZA 2025. g. </t>
  </si>
  <si>
    <t>IZMJENE I DOPUNE PRORAČUNA OPĆINE VRBJE ZA 2025. g.</t>
  </si>
  <si>
    <t>Ostali-naknada za gosp otpadom</t>
  </si>
  <si>
    <t>Kamate za primljene zajmove</t>
  </si>
  <si>
    <t>Indeks 3/1</t>
  </si>
  <si>
    <r>
      <rPr>
        <sz val="12"/>
        <color theme="1"/>
        <rFont val="Times New Roman"/>
        <family val="1"/>
        <charset val="238"/>
      </rPr>
      <t xml:space="preserve">Novi plan </t>
    </r>
    <r>
      <rPr>
        <b/>
        <sz val="12"/>
        <color theme="1"/>
        <rFont val="Times New Roman"/>
        <family val="1"/>
        <charset val="238"/>
      </rPr>
      <t>za</t>
    </r>
    <r>
      <rPr>
        <sz val="12"/>
        <color theme="1"/>
        <rFont val="Times New Roman"/>
        <family val="1"/>
        <charset val="238"/>
      </rPr>
      <t xml:space="preserve">  </t>
    </r>
    <r>
      <rPr>
        <b/>
        <sz val="12"/>
        <color theme="1"/>
        <rFont val="Times New Roman"/>
        <family val="1"/>
        <charset val="238"/>
      </rPr>
      <t>2025.</t>
    </r>
  </si>
  <si>
    <t>Novi plan 2025</t>
  </si>
  <si>
    <t>Izmjene i dopune Proračun Općine VRBJE za 2025.godinu sastoji se od:</t>
  </si>
  <si>
    <t>Subvencije</t>
  </si>
  <si>
    <t>Subvencije kreditnim i financijskim institucijama, trgovačkim društvima, zadrugama, poljoprivrednicima i obrtnicima izvan javnog sektora</t>
  </si>
  <si>
    <t>Ove Izmjene i dopune proračuna Općine vrbje stupaju na snagu danom objavljivanja u "Službenom glasniku"</t>
  </si>
  <si>
    <t>U članku 2. prihodi i rashodi te primici i izdaci po ekonomskoj klasifikaciji utvrđuje se u Računu prihoda i rashoda i Računu financiranja za 2025. godinu kako slijedi:</t>
  </si>
  <si>
    <r>
      <t>Plan</t>
    </r>
    <r>
      <rPr>
        <sz val="9.5"/>
        <color theme="1"/>
        <rFont val="Times New Roman"/>
        <family val="1"/>
        <charset val="238"/>
      </rPr>
      <t xml:space="preserve"> </t>
    </r>
    <r>
      <rPr>
        <b/>
        <sz val="9.5"/>
        <color theme="1"/>
        <rFont val="Times New Roman"/>
        <family val="1"/>
        <charset val="238"/>
      </rPr>
      <t>za</t>
    </r>
    <r>
      <rPr>
        <sz val="9.5"/>
        <color theme="1"/>
        <rFont val="Times New Roman"/>
        <family val="1"/>
        <charset val="238"/>
      </rPr>
      <t xml:space="preserve">  </t>
    </r>
    <r>
      <rPr>
        <b/>
        <sz val="9.5"/>
        <color theme="1"/>
        <rFont val="Times New Roman"/>
        <family val="1"/>
        <charset val="238"/>
      </rPr>
      <t>2025</t>
    </r>
  </si>
  <si>
    <t>,</t>
  </si>
  <si>
    <t>Na temelju članka 45.  Zakona o proračunu ("Narodne novine", broj 144/21) i članka 32. Statuta Općine Vrbje ("Službeni glasnik Općine Vrbje "br.03/18 i 02/21, Općinsko vijeće na  20. sjednici održanoj 20.12.2025. godine donijelo je</t>
  </si>
  <si>
    <t>KLASA: 400-01/25-01/03</t>
  </si>
  <si>
    <t>URBROJ: 2178-19-03-25-1</t>
  </si>
  <si>
    <t>Vrbje, 20.12.2025.</t>
  </si>
  <si>
    <r>
      <t xml:space="preserve">                                                                        </t>
    </r>
    <r>
      <rPr>
        <b/>
        <sz val="10"/>
        <color theme="1"/>
        <rFont val="Arial"/>
        <family val="2"/>
        <charset val="238"/>
      </rPr>
      <t xml:space="preserve"> Milan Brkanac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</si>
</sst>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[$-41A]#,##0.00"/>
    <numFmt numFmtId="165" formatCode="[$-41A]0"/>
    <numFmt numFmtId="166" formatCode="#,##0.00&quot; &quot;;&quot;-&quot;#,##0.00&quot; &quot;;&quot; -&quot;#&quot; &quot;;@&quot; &quot;"/>
    <numFmt numFmtId="167" formatCode="[$-41A]General"/>
    <numFmt numFmtId="168" formatCode="#,##0.00&quot; &quot;[$kn-41A];[Red]&quot;-&quot;#,##0.00&quot; &quot;[$kn-41A]"/>
    <numFmt numFmtId="169" formatCode="#,##0.00_ ;\-#,##0.00\ "/>
  </numFmts>
  <fonts count="84">
    <font>
      <sz val="11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0"/>
      <color rgb="FF000000"/>
      <name val="Times New Roman"/>
      <family val="1"/>
      <charset val="238"/>
    </font>
    <font>
      <b/>
      <i/>
      <sz val="16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i/>
      <u/>
      <sz val="11"/>
      <color theme="1"/>
      <name val="Arial"/>
      <family val="2"/>
      <charset val="238"/>
    </font>
    <font>
      <sz val="9"/>
      <color theme="1"/>
      <name val="Times New Roman"/>
      <family val="1"/>
      <charset val="238"/>
    </font>
    <font>
      <b/>
      <sz val="13.5"/>
      <color theme="1"/>
      <name val="Times New Roman"/>
      <family val="1"/>
      <charset val="238"/>
    </font>
    <font>
      <sz val="13.5"/>
      <color theme="1"/>
      <name val="Times New Roman"/>
      <family val="1"/>
      <charset val="238"/>
    </font>
    <font>
      <b/>
      <sz val="8.5"/>
      <color theme="1"/>
      <name val="Times New Roman"/>
      <family val="1"/>
      <charset val="238"/>
    </font>
    <font>
      <sz val="8.5"/>
      <color theme="1"/>
      <name val="Times New Roman"/>
      <family val="1"/>
      <charset val="238"/>
    </font>
    <font>
      <b/>
      <sz val="5"/>
      <color theme="1"/>
      <name val="Times New Roman"/>
      <family val="1"/>
      <charset val="238"/>
    </font>
    <font>
      <sz val="5"/>
      <color theme="1"/>
      <name val="Times New Roman"/>
      <family val="1"/>
      <charset val="238"/>
    </font>
    <font>
      <b/>
      <sz val="8.5"/>
      <color rgb="FF000000"/>
      <name val="Times New Roman1"/>
      <charset val="238"/>
    </font>
    <font>
      <sz val="8.5"/>
      <color rgb="FF000000"/>
      <name val="Times New Roman1"/>
      <charset val="238"/>
    </font>
    <font>
      <sz val="10"/>
      <color theme="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7.5"/>
      <color theme="1"/>
      <name val="Times New Roman"/>
      <family val="1"/>
      <charset val="238"/>
    </font>
    <font>
      <sz val="7.5"/>
      <color theme="1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b/>
      <sz val="7.5"/>
      <color rgb="FF000000"/>
      <name val="Times New Roman1"/>
      <charset val="238"/>
    </font>
    <font>
      <sz val="8.5"/>
      <color rgb="FF000000"/>
      <name val="Times New Roman"/>
      <family val="1"/>
      <charset val="238"/>
    </font>
    <font>
      <b/>
      <sz val="8.5"/>
      <color rgb="FF000000"/>
      <name val="Times New Roman"/>
      <family val="1"/>
      <charset val="238"/>
    </font>
    <font>
      <sz val="7.5"/>
      <color rgb="FF000000"/>
      <name val="Times New Roman1"/>
      <charset val="238"/>
    </font>
    <font>
      <b/>
      <sz val="12.5"/>
      <color theme="1"/>
      <name val="Times New Roman"/>
      <family val="1"/>
      <charset val="238"/>
    </font>
    <font>
      <sz val="12.5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b/>
      <sz val="4.5"/>
      <color theme="1"/>
      <name val="Times New Roman"/>
      <family val="1"/>
      <charset val="238"/>
    </font>
    <font>
      <sz val="4.5"/>
      <color theme="1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b/>
      <sz val="9.5"/>
      <color theme="1"/>
      <name val="Times New Roman"/>
      <family val="1"/>
      <charset val="238"/>
    </font>
    <font>
      <sz val="9.5"/>
      <color theme="1"/>
      <name val="Times New Roman"/>
      <family val="1"/>
      <charset val="238"/>
    </font>
    <font>
      <b/>
      <i/>
      <sz val="9.5"/>
      <color theme="1"/>
      <name val="Times New Roman"/>
      <family val="1"/>
      <charset val="238"/>
    </font>
    <font>
      <b/>
      <sz val="9.5"/>
      <color theme="1"/>
      <name val="Arial"/>
      <family val="2"/>
      <charset val="238"/>
    </font>
    <font>
      <b/>
      <sz val="9.5"/>
      <color rgb="FF000000"/>
      <name val="Times New Roman1"/>
      <charset val="238"/>
    </font>
    <font>
      <sz val="9.5"/>
      <color rgb="FF000000"/>
      <name val="Times New Roman1"/>
      <charset val="238"/>
    </font>
    <font>
      <sz val="9.5"/>
      <color rgb="FF000000"/>
      <name val="Calibri"/>
      <family val="2"/>
      <charset val="238"/>
    </font>
    <font>
      <b/>
      <sz val="9.5"/>
      <color rgb="FF000000"/>
      <name val="Arial"/>
      <family val="2"/>
      <charset val="238"/>
    </font>
    <font>
      <b/>
      <sz val="9.5"/>
      <color theme="1"/>
      <name val="Times New Roman1"/>
      <charset val="238"/>
    </font>
    <font>
      <sz val="9.5"/>
      <color theme="1"/>
      <name val="Times New Roman1"/>
      <charset val="238"/>
    </font>
    <font>
      <b/>
      <sz val="9.5"/>
      <color rgb="FF000000"/>
      <name val="Times New Roman"/>
      <family val="1"/>
      <charset val="238"/>
    </font>
    <font>
      <b/>
      <sz val="10"/>
      <color rgb="FF000000"/>
      <name val="Arial"/>
      <family val="2"/>
      <charset val="238"/>
    </font>
    <font>
      <sz val="9.5"/>
      <color rgb="FF000000"/>
      <name val="Times New Roman"/>
      <family val="1"/>
      <charset val="238"/>
    </font>
    <font>
      <b/>
      <sz val="10"/>
      <color theme="1"/>
      <name val="Arial"/>
      <family val="2"/>
      <charset val="238"/>
    </font>
    <font>
      <b/>
      <sz val="10"/>
      <color theme="1"/>
      <name val="Times New Roman"/>
      <family val="1"/>
      <charset val="238"/>
    </font>
    <font>
      <b/>
      <sz val="11"/>
      <color rgb="FF000000"/>
      <name val="Calibri"/>
      <family val="2"/>
      <charset val="238"/>
    </font>
    <font>
      <sz val="9.5"/>
      <color theme="1"/>
      <name val="Calibri"/>
      <family val="2"/>
      <charset val="238"/>
    </font>
    <font>
      <i/>
      <sz val="9.5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b/>
      <sz val="8"/>
      <color theme="1"/>
      <name val="Times New Roman"/>
      <family val="1"/>
      <charset val="238"/>
    </font>
    <font>
      <b/>
      <sz val="8"/>
      <color rgb="FF000000"/>
      <name val="Times New Roman"/>
      <family val="1"/>
      <charset val="238"/>
    </font>
    <font>
      <sz val="8"/>
      <color theme="1"/>
      <name val="Times New Roman1"/>
      <charset val="238"/>
    </font>
    <font>
      <sz val="8"/>
      <color theme="1"/>
      <name val="Arial"/>
      <family val="2"/>
      <charset val="238"/>
    </font>
    <font>
      <b/>
      <u/>
      <sz val="8"/>
      <color theme="1"/>
      <name val="Times New Roman"/>
      <family val="1"/>
      <charset val="238"/>
    </font>
    <font>
      <b/>
      <sz val="7"/>
      <color rgb="FF000000"/>
      <name val="Times New Roman"/>
      <family val="1"/>
      <charset val="238"/>
    </font>
    <font>
      <b/>
      <sz val="12"/>
      <color theme="1"/>
      <name val="Calibri Light"/>
      <family val="2"/>
      <charset val="238"/>
    </font>
    <font>
      <b/>
      <sz val="12"/>
      <color rgb="FF000000"/>
      <name val="Calibri Light"/>
      <family val="2"/>
      <charset val="238"/>
    </font>
    <font>
      <b/>
      <sz val="12"/>
      <color rgb="FF00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9.5"/>
      <color theme="1"/>
      <name val="Times New Roman"/>
      <family val="2"/>
      <charset val="238"/>
    </font>
    <font>
      <sz val="9.5"/>
      <color theme="1"/>
      <name val="Times New Roman1"/>
      <family val="2"/>
      <charset val="238"/>
    </font>
    <font>
      <b/>
      <sz val="9.5"/>
      <color theme="1"/>
      <name val="Times New Roman1"/>
      <family val="2"/>
      <charset val="238"/>
    </font>
    <font>
      <sz val="6"/>
      <color rgb="FF000000"/>
      <name val="Times New Roman"/>
      <family val="1"/>
      <charset val="238"/>
    </font>
    <font>
      <b/>
      <sz val="6"/>
      <color theme="1"/>
      <name val="Times New Roman"/>
      <family val="1"/>
      <charset val="238"/>
    </font>
    <font>
      <sz val="6"/>
      <color theme="1"/>
      <name val="Times New Roman"/>
      <family val="1"/>
      <charset val="238"/>
    </font>
    <font>
      <b/>
      <sz val="6"/>
      <color rgb="FF000000"/>
      <name val="Times New Roman"/>
      <family val="1"/>
      <charset val="238"/>
    </font>
    <font>
      <sz val="10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b/>
      <sz val="14"/>
      <color theme="1"/>
      <name val="Times New Roman"/>
      <family val="1"/>
      <charset val="238"/>
    </font>
    <font>
      <sz val="10"/>
      <name val="MS Sans Serif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Times New Roman"/>
      <family val="1"/>
      <charset val="204"/>
    </font>
    <font>
      <sz val="11"/>
      <color rgb="FFFF0000"/>
      <name val="Arial"/>
      <family val="2"/>
      <charset val="238"/>
    </font>
    <font>
      <sz val="9.5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</fonts>
  <fills count="17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92D050"/>
        <bgColor rgb="FF92D050"/>
      </patternFill>
    </fill>
    <fill>
      <patternFill patternType="solid">
        <fgColor rgb="FFBFBFBF"/>
        <bgColor rgb="FFBFBFBF"/>
      </patternFill>
    </fill>
    <fill>
      <patternFill patternType="solid">
        <fgColor rgb="FFC9C9C9"/>
        <bgColor rgb="FFC9C9C9"/>
      </patternFill>
    </fill>
    <fill>
      <patternFill patternType="solid">
        <fgColor rgb="FFA9D08E"/>
        <bgColor rgb="FFA9D08E"/>
      </patternFill>
    </fill>
    <fill>
      <patternFill patternType="solid">
        <fgColor rgb="FF9999FF"/>
        <bgColor rgb="FF9999FF"/>
      </patternFill>
    </fill>
    <fill>
      <patternFill patternType="solid">
        <fgColor rgb="FF00FFFF"/>
        <bgColor rgb="FF00FFFF"/>
      </patternFill>
    </fill>
    <fill>
      <patternFill patternType="solid">
        <fgColor rgb="FF00FF00"/>
        <bgColor rgb="FF00FF00"/>
      </patternFill>
    </fill>
    <fill>
      <patternFill patternType="solid">
        <fgColor rgb="FFA9D18E"/>
        <bgColor rgb="FFA9D18E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rgb="FFFFFF00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6" fontId="2" fillId="0" borderId="0"/>
    <xf numFmtId="166" fontId="2" fillId="0" borderId="0"/>
    <xf numFmtId="167" fontId="3" fillId="0" borderId="0"/>
    <xf numFmtId="0" fontId="4" fillId="0" borderId="0">
      <alignment horizontal="center"/>
    </xf>
    <xf numFmtId="0" fontId="4" fillId="0" borderId="0">
      <alignment horizontal="center" textRotation="90"/>
    </xf>
    <xf numFmtId="167" fontId="5" fillId="0" borderId="0"/>
    <xf numFmtId="167" fontId="3" fillId="0" borderId="0"/>
    <xf numFmtId="0" fontId="6" fillId="0" borderId="0"/>
    <xf numFmtId="168" fontId="6" fillId="0" borderId="0"/>
    <xf numFmtId="0" fontId="76" fillId="0" borderId="0"/>
    <xf numFmtId="0" fontId="78" fillId="0" borderId="0"/>
    <xf numFmtId="0" fontId="71" fillId="0" borderId="0"/>
    <xf numFmtId="0" fontId="71" fillId="0" borderId="0"/>
    <xf numFmtId="0" fontId="77" fillId="0" borderId="0"/>
    <xf numFmtId="0" fontId="1" fillId="15" borderId="0" applyNumberFormat="0" applyBorder="0" applyAlignment="0" applyProtection="0"/>
  </cellStyleXfs>
  <cellXfs count="453">
    <xf numFmtId="0" fontId="0" fillId="0" borderId="0" xfId="0"/>
    <xf numFmtId="0" fontId="0" fillId="0" borderId="0" xfId="0" applyAlignment="1">
      <alignment wrapText="1"/>
    </xf>
    <xf numFmtId="4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0" fontId="0" fillId="0" borderId="2" xfId="0" applyBorder="1" applyAlignment="1">
      <alignment horizontal="left" wrapText="1"/>
    </xf>
    <xf numFmtId="165" fontId="15" fillId="0" borderId="2" xfId="0" applyNumberFormat="1" applyFont="1" applyBorder="1" applyAlignment="1">
      <alignment horizontal="left" vertical="top" shrinkToFit="1"/>
    </xf>
    <xf numFmtId="0" fontId="0" fillId="2" borderId="2" xfId="0" applyFill="1" applyBorder="1" applyAlignment="1">
      <alignment horizontal="left" wrapText="1"/>
    </xf>
    <xf numFmtId="165" fontId="14" fillId="2" borderId="2" xfId="0" applyNumberFormat="1" applyFont="1" applyFill="1" applyBorder="1" applyAlignment="1">
      <alignment horizontal="left" vertical="top" shrinkToFit="1"/>
    </xf>
    <xf numFmtId="0" fontId="0" fillId="3" borderId="2" xfId="0" applyFill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8" fillId="0" borderId="0" xfId="0" applyFont="1" applyAlignment="1">
      <alignment horizontal="left" vertical="top"/>
    </xf>
    <xf numFmtId="0" fontId="3" fillId="0" borderId="0" xfId="0" applyFont="1" applyAlignment="1">
      <alignment vertical="top"/>
    </xf>
    <xf numFmtId="0" fontId="7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18" fillId="0" borderId="0" xfId="0" applyFont="1" applyAlignment="1">
      <alignment horizontal="left" vertical="top"/>
    </xf>
    <xf numFmtId="0" fontId="12" fillId="0" borderId="2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center" vertical="center" wrapText="1"/>
    </xf>
    <xf numFmtId="165" fontId="14" fillId="4" borderId="2" xfId="0" applyNumberFormat="1" applyFont="1" applyFill="1" applyBorder="1" applyAlignment="1">
      <alignment horizontal="left" vertical="center" shrinkToFit="1"/>
    </xf>
    <xf numFmtId="165" fontId="14" fillId="0" borderId="2" xfId="0" applyNumberFormat="1" applyFont="1" applyBorder="1" applyAlignment="1">
      <alignment horizontal="left" vertical="top" shrinkToFit="1"/>
    </xf>
    <xf numFmtId="165" fontId="24" fillId="3" borderId="2" xfId="0" applyNumberFormat="1" applyFont="1" applyFill="1" applyBorder="1" applyAlignment="1">
      <alignment horizontal="right" vertical="top" shrinkToFit="1"/>
    </xf>
    <xf numFmtId="165" fontId="25" fillId="3" borderId="2" xfId="0" applyNumberFormat="1" applyFont="1" applyFill="1" applyBorder="1" applyAlignment="1">
      <alignment horizontal="right" vertical="top" shrinkToFit="1"/>
    </xf>
    <xf numFmtId="165" fontId="14" fillId="4" borderId="2" xfId="0" applyNumberFormat="1" applyFont="1" applyFill="1" applyBorder="1" applyAlignment="1">
      <alignment horizontal="left" vertical="top" shrinkToFit="1"/>
    </xf>
    <xf numFmtId="165" fontId="26" fillId="0" borderId="2" xfId="0" applyNumberFormat="1" applyFont="1" applyBorder="1" applyAlignment="1">
      <alignment horizontal="left" vertical="top" shrinkToFit="1"/>
    </xf>
    <xf numFmtId="165" fontId="23" fillId="0" borderId="2" xfId="0" applyNumberFormat="1" applyFont="1" applyBorder="1" applyAlignment="1">
      <alignment horizontal="left" vertical="top" shrinkToFit="1"/>
    </xf>
    <xf numFmtId="0" fontId="22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0" fontId="31" fillId="3" borderId="0" xfId="0" applyFont="1" applyFill="1" applyAlignment="1">
      <alignment horizontal="left" vertical="center"/>
    </xf>
    <xf numFmtId="0" fontId="32" fillId="5" borderId="2" xfId="0" applyFont="1" applyFill="1" applyBorder="1" applyAlignment="1">
      <alignment horizontal="center" vertical="center" wrapText="1"/>
    </xf>
    <xf numFmtId="0" fontId="29" fillId="5" borderId="6" xfId="0" applyFont="1" applyFill="1" applyBorder="1" applyAlignment="1">
      <alignment horizontal="center" vertical="center" wrapText="1"/>
    </xf>
    <xf numFmtId="0" fontId="0" fillId="6" borderId="0" xfId="0" applyFill="1" applyAlignment="1">
      <alignment vertical="center"/>
    </xf>
    <xf numFmtId="165" fontId="39" fillId="0" borderId="2" xfId="0" applyNumberFormat="1" applyFont="1" applyBorder="1" applyAlignment="1">
      <alignment horizontal="center" vertical="center" shrinkToFit="1"/>
    </xf>
    <xf numFmtId="0" fontId="35" fillId="0" borderId="6" xfId="0" applyFont="1" applyBorder="1" applyAlignment="1">
      <alignment horizontal="left" vertical="center" wrapText="1"/>
    </xf>
    <xf numFmtId="165" fontId="40" fillId="0" borderId="2" xfId="0" applyNumberFormat="1" applyFont="1" applyBorder="1" applyAlignment="1">
      <alignment horizontal="center" vertical="center" shrinkToFit="1"/>
    </xf>
    <xf numFmtId="0" fontId="0" fillId="0" borderId="6" xfId="0" applyBorder="1" applyAlignment="1">
      <alignment horizontal="left" vertical="center" wrapText="1"/>
    </xf>
    <xf numFmtId="0" fontId="36" fillId="0" borderId="6" xfId="0" applyFont="1" applyBorder="1" applyAlignment="1">
      <alignment horizontal="left" vertical="center" wrapText="1"/>
    </xf>
    <xf numFmtId="0" fontId="41" fillId="0" borderId="6" xfId="0" applyFont="1" applyBorder="1" applyAlignment="1">
      <alignment horizontal="left" vertical="center" wrapText="1"/>
    </xf>
    <xf numFmtId="167" fontId="42" fillId="11" borderId="0" xfId="3" applyFont="1" applyFill="1" applyAlignment="1">
      <alignment horizontal="left" vertical="center"/>
    </xf>
    <xf numFmtId="165" fontId="39" fillId="0" borderId="10" xfId="0" applyNumberFormat="1" applyFont="1" applyBorder="1" applyAlignment="1">
      <alignment horizontal="center" vertical="center" shrinkToFit="1"/>
    </xf>
    <xf numFmtId="165" fontId="40" fillId="0" borderId="2" xfId="0" applyNumberFormat="1" applyFont="1" applyBorder="1" applyAlignment="1">
      <alignment horizontal="left" vertical="center" shrinkToFit="1"/>
    </xf>
    <xf numFmtId="165" fontId="40" fillId="0" borderId="6" xfId="0" applyNumberFormat="1" applyFont="1" applyBorder="1" applyAlignment="1">
      <alignment horizontal="center" vertical="center" shrinkToFit="1"/>
    </xf>
    <xf numFmtId="0" fontId="45" fillId="0" borderId="2" xfId="0" applyFont="1" applyBorder="1" applyAlignment="1">
      <alignment horizontal="center" vertical="center" shrinkToFit="1"/>
    </xf>
    <xf numFmtId="0" fontId="40" fillId="0" borderId="2" xfId="0" applyFont="1" applyBorder="1" applyAlignment="1">
      <alignment horizontal="center" vertical="center" shrinkToFit="1"/>
    </xf>
    <xf numFmtId="167" fontId="42" fillId="11" borderId="1" xfId="3" applyFont="1" applyFill="1" applyBorder="1" applyAlignment="1">
      <alignment vertical="center"/>
    </xf>
    <xf numFmtId="165" fontId="45" fillId="0" borderId="2" xfId="0" applyNumberFormat="1" applyFont="1" applyBorder="1" applyAlignment="1">
      <alignment horizontal="center" vertical="center" shrinkToFit="1"/>
    </xf>
    <xf numFmtId="0" fontId="35" fillId="3" borderId="0" xfId="0" applyFont="1" applyFill="1" applyAlignment="1">
      <alignment horizontal="left" vertical="center" wrapText="1"/>
    </xf>
    <xf numFmtId="165" fontId="45" fillId="0" borderId="6" xfId="0" applyNumberFormat="1" applyFont="1" applyBorder="1" applyAlignment="1">
      <alignment horizontal="center" vertical="center" shrinkToFit="1"/>
    </xf>
    <xf numFmtId="165" fontId="47" fillId="0" borderId="6" xfId="0" applyNumberFormat="1" applyFont="1" applyBorder="1" applyAlignment="1">
      <alignment horizontal="center" vertical="center" shrinkToFit="1"/>
    </xf>
    <xf numFmtId="0" fontId="36" fillId="0" borderId="4" xfId="0" applyFont="1" applyBorder="1" applyAlignment="1">
      <alignment horizontal="left" vertical="center" wrapText="1"/>
    </xf>
    <xf numFmtId="0" fontId="35" fillId="0" borderId="4" xfId="0" applyFont="1" applyBorder="1" applyAlignment="1">
      <alignment horizontal="left" vertical="center" wrapText="1"/>
    </xf>
    <xf numFmtId="165" fontId="40" fillId="0" borderId="10" xfId="0" applyNumberFormat="1" applyFont="1" applyBorder="1" applyAlignment="1">
      <alignment horizontal="center" vertical="center" shrinkToFit="1"/>
    </xf>
    <xf numFmtId="0" fontId="35" fillId="0" borderId="11" xfId="0" applyFont="1" applyBorder="1" applyAlignment="1">
      <alignment horizontal="left" vertical="center" wrapText="1"/>
    </xf>
    <xf numFmtId="0" fontId="0" fillId="3" borderId="0" xfId="0" applyFill="1" applyAlignment="1">
      <alignment horizontal="left" vertical="center"/>
    </xf>
    <xf numFmtId="165" fontId="39" fillId="3" borderId="2" xfId="0" applyNumberFormat="1" applyFont="1" applyFill="1" applyBorder="1" applyAlignment="1">
      <alignment horizontal="center" vertical="center" shrinkToFit="1"/>
    </xf>
    <xf numFmtId="0" fontId="35" fillId="3" borderId="6" xfId="0" applyFont="1" applyFill="1" applyBorder="1" applyAlignment="1">
      <alignment horizontal="left" vertical="center" wrapText="1"/>
    </xf>
    <xf numFmtId="165" fontId="40" fillId="0" borderId="0" xfId="0" applyNumberFormat="1" applyFont="1" applyAlignment="1">
      <alignment horizontal="center" vertical="center" shrinkToFit="1"/>
    </xf>
    <xf numFmtId="0" fontId="36" fillId="0" borderId="0" xfId="0" applyFont="1" applyAlignment="1">
      <alignment horizontal="left" vertical="center" wrapText="1"/>
    </xf>
    <xf numFmtId="0" fontId="53" fillId="0" borderId="0" xfId="0" applyFont="1" applyAlignment="1">
      <alignment horizontal="left" vertical="center" wrapText="1"/>
    </xf>
    <xf numFmtId="0" fontId="5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56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 wrapText="1"/>
    </xf>
    <xf numFmtId="0" fontId="0" fillId="0" borderId="0" xfId="0" applyAlignment="1">
      <alignment vertical="center"/>
    </xf>
    <xf numFmtId="169" fontId="3" fillId="0" borderId="0" xfId="0" applyNumberFormat="1" applyFont="1" applyAlignment="1">
      <alignment horizontal="left" vertical="center"/>
    </xf>
    <xf numFmtId="0" fontId="30" fillId="0" borderId="0" xfId="0" applyFont="1" applyAlignment="1">
      <alignment horizontal="left" vertical="top"/>
    </xf>
    <xf numFmtId="0" fontId="30" fillId="0" borderId="2" xfId="0" applyFont="1" applyBorder="1" applyAlignment="1">
      <alignment horizontal="left" wrapText="1"/>
    </xf>
    <xf numFmtId="165" fontId="25" fillId="4" borderId="2" xfId="0" applyNumberFormat="1" applyFont="1" applyFill="1" applyBorder="1" applyAlignment="1">
      <alignment horizontal="right" vertical="center" shrinkToFit="1"/>
    </xf>
    <xf numFmtId="165" fontId="25" fillId="4" borderId="2" xfId="0" applyNumberFormat="1" applyFont="1" applyFill="1" applyBorder="1" applyAlignment="1">
      <alignment horizontal="right" vertical="top" shrinkToFit="1"/>
    </xf>
    <xf numFmtId="0" fontId="30" fillId="0" borderId="0" xfId="0" applyFont="1"/>
    <xf numFmtId="4" fontId="54" fillId="0" borderId="2" xfId="0" applyNumberFormat="1" applyFont="1" applyBorder="1" applyAlignment="1">
      <alignment horizontal="center" vertical="center" wrapText="1"/>
    </xf>
    <xf numFmtId="4" fontId="53" fillId="0" borderId="2" xfId="0" applyNumberFormat="1" applyFont="1" applyBorder="1" applyAlignment="1">
      <alignment horizontal="center" vertical="center" wrapText="1"/>
    </xf>
    <xf numFmtId="4" fontId="60" fillId="0" borderId="2" xfId="0" applyNumberFormat="1" applyFont="1" applyBorder="1" applyAlignment="1">
      <alignment horizontal="center" vertical="center" wrapText="1"/>
    </xf>
    <xf numFmtId="0" fontId="61" fillId="0" borderId="2" xfId="0" applyFont="1" applyBorder="1" applyAlignment="1">
      <alignment horizontal="center" vertical="center" shrinkToFit="1"/>
    </xf>
    <xf numFmtId="0" fontId="53" fillId="0" borderId="2" xfId="0" applyFont="1" applyBorder="1" applyAlignment="1">
      <alignment horizontal="center" vertical="center" wrapText="1"/>
    </xf>
    <xf numFmtId="4" fontId="60" fillId="0" borderId="0" xfId="0" applyNumberFormat="1" applyFont="1" applyAlignment="1">
      <alignment horizontal="center" vertical="center"/>
    </xf>
    <xf numFmtId="4" fontId="53" fillId="0" borderId="2" xfId="0" applyNumberFormat="1" applyFont="1" applyBorder="1" applyAlignment="1">
      <alignment horizontal="right" vertical="center" wrapText="1"/>
    </xf>
    <xf numFmtId="164" fontId="60" fillId="0" borderId="2" xfId="0" applyNumberFormat="1" applyFont="1" applyBorder="1" applyAlignment="1">
      <alignment horizontal="right" vertical="center"/>
    </xf>
    <xf numFmtId="164" fontId="53" fillId="0" borderId="2" xfId="0" applyNumberFormat="1" applyFont="1" applyBorder="1" applyAlignment="1">
      <alignment horizontal="right" vertical="center" wrapText="1"/>
    </xf>
    <xf numFmtId="164" fontId="60" fillId="2" borderId="2" xfId="0" applyNumberFormat="1" applyFont="1" applyFill="1" applyBorder="1" applyAlignment="1">
      <alignment horizontal="right" vertical="center"/>
    </xf>
    <xf numFmtId="164" fontId="53" fillId="2" borderId="2" xfId="0" applyNumberFormat="1" applyFont="1" applyFill="1" applyBorder="1" applyAlignment="1">
      <alignment horizontal="right" vertical="center" wrapText="1"/>
    </xf>
    <xf numFmtId="4" fontId="53" fillId="2" borderId="2" xfId="0" applyNumberFormat="1" applyFont="1" applyFill="1" applyBorder="1" applyAlignment="1">
      <alignment horizontal="right" vertical="center" wrapText="1"/>
    </xf>
    <xf numFmtId="4" fontId="53" fillId="3" borderId="3" xfId="0" applyNumberFormat="1" applyFont="1" applyFill="1" applyBorder="1" applyAlignment="1">
      <alignment horizontal="right" vertical="center" wrapText="1"/>
    </xf>
    <xf numFmtId="165" fontId="39" fillId="0" borderId="9" xfId="0" applyNumberFormat="1" applyFont="1" applyBorder="1" applyAlignment="1">
      <alignment horizontal="center" vertical="center" shrinkToFit="1"/>
    </xf>
    <xf numFmtId="0" fontId="36" fillId="0" borderId="12" xfId="0" applyFont="1" applyBorder="1" applyAlignment="1">
      <alignment horizontal="left" vertical="center" wrapText="1"/>
    </xf>
    <xf numFmtId="169" fontId="22" fillId="0" borderId="4" xfId="0" applyNumberFormat="1" applyFont="1" applyBorder="1" applyAlignment="1">
      <alignment horizontal="right" vertical="center"/>
    </xf>
    <xf numFmtId="169" fontId="16" fillId="0" borderId="0" xfId="0" applyNumberFormat="1" applyFont="1" applyAlignment="1">
      <alignment vertical="center"/>
    </xf>
    <xf numFmtId="169" fontId="49" fillId="5" borderId="6" xfId="0" applyNumberFormat="1" applyFont="1" applyFill="1" applyBorder="1" applyAlignment="1">
      <alignment horizontal="center" vertical="center" wrapText="1"/>
    </xf>
    <xf numFmtId="169" fontId="49" fillId="5" borderId="2" xfId="0" applyNumberFormat="1" applyFont="1" applyFill="1" applyBorder="1" applyAlignment="1">
      <alignment horizontal="center" vertical="center" wrapText="1"/>
    </xf>
    <xf numFmtId="169" fontId="22" fillId="7" borderId="3" xfId="0" applyNumberFormat="1" applyFont="1" applyFill="1" applyBorder="1" applyAlignment="1">
      <alignment horizontal="right" vertical="center" shrinkToFit="1"/>
    </xf>
    <xf numFmtId="169" fontId="22" fillId="8" borderId="3" xfId="0" applyNumberFormat="1" applyFont="1" applyFill="1" applyBorder="1" applyAlignment="1">
      <alignment horizontal="right" vertical="center" shrinkToFit="1"/>
    </xf>
    <xf numFmtId="169" fontId="22" fillId="3" borderId="3" xfId="0" applyNumberFormat="1" applyFont="1" applyFill="1" applyBorder="1" applyAlignment="1">
      <alignment horizontal="right" vertical="center" shrinkToFit="1"/>
    </xf>
    <xf numFmtId="169" fontId="22" fillId="4" borderId="3" xfId="0" applyNumberFormat="1" applyFont="1" applyFill="1" applyBorder="1" applyAlignment="1">
      <alignment horizontal="right" vertical="center" shrinkToFit="1"/>
    </xf>
    <xf numFmtId="169" fontId="22" fillId="9" borderId="3" xfId="0" applyNumberFormat="1" applyFont="1" applyFill="1" applyBorder="1" applyAlignment="1">
      <alignment horizontal="right" vertical="center" shrinkToFit="1"/>
    </xf>
    <xf numFmtId="169" fontId="22" fillId="10" borderId="3" xfId="0" applyNumberFormat="1" applyFont="1" applyFill="1" applyBorder="1" applyAlignment="1">
      <alignment horizontal="right" vertical="center" shrinkToFit="1"/>
    </xf>
    <xf numFmtId="169" fontId="22" fillId="11" borderId="3" xfId="0" applyNumberFormat="1" applyFont="1" applyFill="1" applyBorder="1" applyAlignment="1">
      <alignment horizontal="right" vertical="center" shrinkToFit="1"/>
    </xf>
    <xf numFmtId="169" fontId="49" fillId="0" borderId="3" xfId="0" applyNumberFormat="1" applyFont="1" applyBorder="1" applyAlignment="1" applyProtection="1">
      <alignment horizontal="right" vertical="center"/>
      <protection locked="0"/>
    </xf>
    <xf numFmtId="169" fontId="22" fillId="10" borderId="7" xfId="0" applyNumberFormat="1" applyFont="1" applyFill="1" applyBorder="1" applyAlignment="1">
      <alignment horizontal="right" vertical="center" shrinkToFit="1"/>
    </xf>
    <xf numFmtId="169" fontId="22" fillId="0" borderId="3" xfId="0" applyNumberFormat="1" applyFont="1" applyBorder="1" applyAlignment="1">
      <alignment horizontal="right" vertical="center" shrinkToFit="1"/>
    </xf>
    <xf numFmtId="169" fontId="22" fillId="0" borderId="2" xfId="0" applyNumberFormat="1" applyFont="1" applyBorder="1" applyAlignment="1">
      <alignment horizontal="right" vertical="center" shrinkToFit="1"/>
    </xf>
    <xf numFmtId="169" fontId="22" fillId="9" borderId="8" xfId="0" applyNumberFormat="1" applyFont="1" applyFill="1" applyBorder="1" applyAlignment="1">
      <alignment horizontal="right" vertical="center" shrinkToFit="1"/>
    </xf>
    <xf numFmtId="169" fontId="22" fillId="0" borderId="7" xfId="0" applyNumberFormat="1" applyFont="1" applyBorder="1" applyAlignment="1">
      <alignment horizontal="right" vertical="center" shrinkToFit="1"/>
    </xf>
    <xf numFmtId="169" fontId="49" fillId="0" borderId="3" xfId="0" applyNumberFormat="1" applyFont="1" applyBorder="1" applyAlignment="1" applyProtection="1">
      <alignment vertical="center"/>
      <protection locked="0"/>
    </xf>
    <xf numFmtId="169" fontId="22" fillId="9" borderId="7" xfId="0" applyNumberFormat="1" applyFont="1" applyFill="1" applyBorder="1" applyAlignment="1">
      <alignment horizontal="right" vertical="center" shrinkToFit="1"/>
    </xf>
    <xf numFmtId="169" fontId="22" fillId="4" borderId="4" xfId="0" applyNumberFormat="1" applyFont="1" applyFill="1" applyBorder="1" applyAlignment="1">
      <alignment horizontal="right" vertical="center" shrinkToFit="1"/>
    </xf>
    <xf numFmtId="169" fontId="22" fillId="0" borderId="4" xfId="0" applyNumberFormat="1" applyFont="1" applyBorder="1" applyAlignment="1">
      <alignment horizontal="right" vertical="center" shrinkToFit="1"/>
    </xf>
    <xf numFmtId="169" fontId="22" fillId="0" borderId="4" xfId="2" applyNumberFormat="1" applyFont="1" applyBorder="1" applyAlignment="1">
      <alignment horizontal="right" vertical="center" shrinkToFit="1"/>
    </xf>
    <xf numFmtId="169" fontId="22" fillId="4" borderId="8" xfId="0" applyNumberFormat="1" applyFont="1" applyFill="1" applyBorder="1" applyAlignment="1">
      <alignment horizontal="right" vertical="center" shrinkToFit="1"/>
    </xf>
    <xf numFmtId="169" fontId="49" fillId="0" borderId="7" xfId="0" applyNumberFormat="1" applyFont="1" applyBorder="1" applyAlignment="1" applyProtection="1">
      <alignment horizontal="right" vertical="center"/>
      <protection locked="0"/>
    </xf>
    <xf numFmtId="169" fontId="22" fillId="3" borderId="4" xfId="0" applyNumberFormat="1" applyFont="1" applyFill="1" applyBorder="1" applyAlignment="1">
      <alignment horizontal="right" vertical="center" shrinkToFit="1"/>
    </xf>
    <xf numFmtId="169" fontId="22" fillId="0" borderId="4" xfId="0" applyNumberFormat="1" applyFont="1" applyBorder="1" applyAlignment="1">
      <alignment horizontal="right" vertical="center" wrapText="1"/>
    </xf>
    <xf numFmtId="169" fontId="49" fillId="0" borderId="8" xfId="0" applyNumberFormat="1" applyFont="1" applyBorder="1" applyAlignment="1" applyProtection="1">
      <alignment horizontal="right" vertical="center"/>
      <protection locked="0"/>
    </xf>
    <xf numFmtId="169" fontId="3" fillId="0" borderId="0" xfId="0" applyNumberFormat="1" applyFont="1" applyAlignment="1">
      <alignment horizontal="right" vertical="center" shrinkToFit="1"/>
    </xf>
    <xf numFmtId="169" fontId="16" fillId="0" borderId="0" xfId="0" applyNumberFormat="1" applyFont="1" applyAlignment="1">
      <alignment horizontal="left" vertical="center" wrapText="1"/>
    </xf>
    <xf numFmtId="169" fontId="3" fillId="5" borderId="0" xfId="0" applyNumberFormat="1" applyFont="1" applyFill="1" applyAlignment="1">
      <alignment vertical="center"/>
    </xf>
    <xf numFmtId="169" fontId="3" fillId="0" borderId="0" xfId="0" applyNumberFormat="1" applyFont="1" applyAlignment="1">
      <alignment vertical="center"/>
    </xf>
    <xf numFmtId="0" fontId="22" fillId="0" borderId="0" xfId="0" applyFont="1" applyAlignment="1">
      <alignment horizontal="center" vertical="center"/>
    </xf>
    <xf numFmtId="0" fontId="59" fillId="5" borderId="0" xfId="0" applyFont="1" applyFill="1" applyAlignment="1">
      <alignment vertical="center"/>
    </xf>
    <xf numFmtId="169" fontId="3" fillId="0" borderId="3" xfId="0" applyNumberFormat="1" applyFont="1" applyBorder="1" applyAlignment="1">
      <alignment horizontal="right" vertical="center" shrinkToFit="1"/>
    </xf>
    <xf numFmtId="4" fontId="16" fillId="0" borderId="0" xfId="0" applyNumberFormat="1" applyFont="1" applyAlignment="1">
      <alignment horizontal="center" vertical="center"/>
    </xf>
    <xf numFmtId="4" fontId="49" fillId="0" borderId="2" xfId="0" applyNumberFormat="1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shrinkToFit="1"/>
    </xf>
    <xf numFmtId="4" fontId="16" fillId="0" borderId="2" xfId="0" applyNumberFormat="1" applyFont="1" applyBorder="1" applyAlignment="1">
      <alignment horizontal="center" vertical="center" wrapText="1"/>
    </xf>
    <xf numFmtId="164" fontId="49" fillId="0" borderId="2" xfId="0" applyNumberFormat="1" applyFont="1" applyBorder="1" applyAlignment="1">
      <alignment horizontal="right" vertical="center"/>
    </xf>
    <xf numFmtId="164" fontId="49" fillId="2" borderId="2" xfId="0" applyNumberFormat="1" applyFont="1" applyFill="1" applyBorder="1" applyAlignment="1">
      <alignment horizontal="right" vertical="center"/>
    </xf>
    <xf numFmtId="169" fontId="19" fillId="0" borderId="0" xfId="0" applyNumberFormat="1" applyFont="1" applyAlignment="1">
      <alignment horizontal="left" vertical="top"/>
    </xf>
    <xf numFmtId="169" fontId="18" fillId="0" borderId="2" xfId="0" applyNumberFormat="1" applyFont="1" applyBorder="1" applyAlignment="1">
      <alignment horizontal="center" vertical="center" wrapText="1"/>
    </xf>
    <xf numFmtId="169" fontId="62" fillId="4" borderId="2" xfId="0" applyNumberFormat="1" applyFont="1" applyFill="1" applyBorder="1" applyAlignment="1">
      <alignment horizontal="right" vertical="center" shrinkToFit="1"/>
    </xf>
    <xf numFmtId="169" fontId="62" fillId="0" borderId="2" xfId="0" applyNumberFormat="1" applyFont="1" applyBorder="1" applyAlignment="1">
      <alignment horizontal="right" vertical="top" shrinkToFit="1"/>
    </xf>
    <xf numFmtId="169" fontId="63" fillId="0" borderId="2" xfId="0" applyNumberFormat="1" applyFont="1" applyBorder="1" applyAlignment="1">
      <alignment horizontal="right" vertical="top" shrinkToFit="1"/>
    </xf>
    <xf numFmtId="169" fontId="62" fillId="4" borderId="2" xfId="0" applyNumberFormat="1" applyFont="1" applyFill="1" applyBorder="1" applyAlignment="1">
      <alignment horizontal="right" vertical="top" shrinkToFit="1"/>
    </xf>
    <xf numFmtId="169" fontId="19" fillId="0" borderId="0" xfId="0" applyNumberFormat="1" applyFont="1"/>
    <xf numFmtId="1" fontId="67" fillId="0" borderId="0" xfId="0" applyNumberFormat="1" applyFont="1" applyAlignment="1">
      <alignment horizontal="left" vertical="center"/>
    </xf>
    <xf numFmtId="1" fontId="68" fillId="5" borderId="2" xfId="0" applyNumberFormat="1" applyFont="1" applyFill="1" applyBorder="1" applyAlignment="1">
      <alignment horizontal="center" vertical="center" wrapText="1"/>
    </xf>
    <xf numFmtId="1" fontId="70" fillId="7" borderId="2" xfId="0" applyNumberFormat="1" applyFont="1" applyFill="1" applyBorder="1" applyAlignment="1">
      <alignment horizontal="right" vertical="center" shrinkToFit="1"/>
    </xf>
    <xf numFmtId="1" fontId="70" fillId="8" borderId="2" xfId="0" applyNumberFormat="1" applyFont="1" applyFill="1" applyBorder="1" applyAlignment="1">
      <alignment horizontal="right" vertical="center" shrinkToFit="1"/>
    </xf>
    <xf numFmtId="1" fontId="67" fillId="3" borderId="2" xfId="0" applyNumberFormat="1" applyFont="1" applyFill="1" applyBorder="1" applyAlignment="1">
      <alignment horizontal="right" vertical="center" shrinkToFit="1"/>
    </xf>
    <xf numFmtId="1" fontId="70" fillId="4" borderId="2" xfId="0" applyNumberFormat="1" applyFont="1" applyFill="1" applyBorder="1" applyAlignment="1">
      <alignment horizontal="right" vertical="center" shrinkToFit="1"/>
    </xf>
    <xf numFmtId="1" fontId="70" fillId="9" borderId="2" xfId="0" applyNumberFormat="1" applyFont="1" applyFill="1" applyBorder="1" applyAlignment="1">
      <alignment horizontal="right" vertical="center" shrinkToFit="1"/>
    </xf>
    <xf numFmtId="1" fontId="70" fillId="10" borderId="2" xfId="0" applyNumberFormat="1" applyFont="1" applyFill="1" applyBorder="1" applyAlignment="1">
      <alignment horizontal="right" vertical="center" shrinkToFit="1"/>
    </xf>
    <xf numFmtId="1" fontId="70" fillId="11" borderId="2" xfId="0" applyNumberFormat="1" applyFont="1" applyFill="1" applyBorder="1" applyAlignment="1">
      <alignment horizontal="right" vertical="center" shrinkToFit="1"/>
    </xf>
    <xf numFmtId="1" fontId="70" fillId="11" borderId="18" xfId="0" applyNumberFormat="1" applyFont="1" applyFill="1" applyBorder="1" applyAlignment="1">
      <alignment horizontal="right" vertical="center" shrinkToFit="1"/>
    </xf>
    <xf numFmtId="1" fontId="70" fillId="3" borderId="2" xfId="0" applyNumberFormat="1" applyFont="1" applyFill="1" applyBorder="1" applyAlignment="1">
      <alignment horizontal="right" vertical="center" shrinkToFit="1"/>
    </xf>
    <xf numFmtId="1" fontId="70" fillId="9" borderId="9" xfId="0" applyNumberFormat="1" applyFont="1" applyFill="1" applyBorder="1" applyAlignment="1">
      <alignment horizontal="right" vertical="center" shrinkToFit="1"/>
    </xf>
    <xf numFmtId="1" fontId="67" fillId="9" borderId="2" xfId="0" applyNumberFormat="1" applyFont="1" applyFill="1" applyBorder="1" applyAlignment="1">
      <alignment horizontal="right" vertical="center" shrinkToFit="1"/>
    </xf>
    <xf numFmtId="1" fontId="67" fillId="10" borderId="2" xfId="0" applyNumberFormat="1" applyFont="1" applyFill="1" applyBorder="1" applyAlignment="1">
      <alignment horizontal="right" vertical="center" shrinkToFit="1"/>
    </xf>
    <xf numFmtId="1" fontId="67" fillId="11" borderId="2" xfId="0" applyNumberFormat="1" applyFont="1" applyFill="1" applyBorder="1" applyAlignment="1">
      <alignment horizontal="right" vertical="center" shrinkToFit="1"/>
    </xf>
    <xf numFmtId="1" fontId="70" fillId="4" borderId="9" xfId="0" applyNumberFormat="1" applyFont="1" applyFill="1" applyBorder="1" applyAlignment="1">
      <alignment horizontal="right" vertical="center" shrinkToFit="1"/>
    </xf>
    <xf numFmtId="1" fontId="67" fillId="3" borderId="10" xfId="0" applyNumberFormat="1" applyFont="1" applyFill="1" applyBorder="1" applyAlignment="1">
      <alignment horizontal="right" vertical="center" shrinkToFit="1"/>
    </xf>
    <xf numFmtId="1" fontId="70" fillId="9" borderId="7" xfId="0" applyNumberFormat="1" applyFont="1" applyFill="1" applyBorder="1" applyAlignment="1">
      <alignment horizontal="right" vertical="center" shrinkToFit="1"/>
    </xf>
    <xf numFmtId="1" fontId="70" fillId="10" borderId="3" xfId="0" applyNumberFormat="1" applyFont="1" applyFill="1" applyBorder="1" applyAlignment="1">
      <alignment horizontal="right" vertical="center" shrinkToFit="1"/>
    </xf>
    <xf numFmtId="1" fontId="70" fillId="11" borderId="3" xfId="0" applyNumberFormat="1" applyFont="1" applyFill="1" applyBorder="1" applyAlignment="1">
      <alignment horizontal="right" vertical="center" shrinkToFit="1"/>
    </xf>
    <xf numFmtId="1" fontId="70" fillId="0" borderId="3" xfId="0" applyNumberFormat="1" applyFont="1" applyBorder="1" applyAlignment="1">
      <alignment horizontal="right" vertical="center" shrinkToFit="1"/>
    </xf>
    <xf numFmtId="1" fontId="68" fillId="0" borderId="3" xfId="0" applyNumberFormat="1" applyFont="1" applyBorder="1" applyAlignment="1" applyProtection="1">
      <alignment horizontal="right" vertical="center"/>
      <protection locked="0"/>
    </xf>
    <xf numFmtId="1" fontId="67" fillId="3" borderId="9" xfId="0" applyNumberFormat="1" applyFont="1" applyFill="1" applyBorder="1" applyAlignment="1">
      <alignment horizontal="right" vertical="center" shrinkToFit="1"/>
    </xf>
    <xf numFmtId="1" fontId="67" fillId="3" borderId="0" xfId="0" applyNumberFormat="1" applyFont="1" applyFill="1" applyAlignment="1">
      <alignment horizontal="right" vertical="center" shrinkToFit="1"/>
    </xf>
    <xf numFmtId="1" fontId="53" fillId="0" borderId="0" xfId="0" applyNumberFormat="1" applyFont="1" applyAlignment="1">
      <alignment horizontal="left" vertical="center" wrapText="1"/>
    </xf>
    <xf numFmtId="1" fontId="69" fillId="0" borderId="0" xfId="0" applyNumberFormat="1" applyFont="1" applyAlignment="1">
      <alignment horizontal="left" vertical="center" wrapText="1"/>
    </xf>
    <xf numFmtId="1" fontId="53" fillId="0" borderId="0" xfId="0" applyNumberFormat="1" applyFont="1" applyAlignment="1">
      <alignment horizontal="center" vertical="center" wrapText="1"/>
    </xf>
    <xf numFmtId="1" fontId="54" fillId="0" borderId="0" xfId="0" applyNumberFormat="1" applyFont="1" applyAlignment="1">
      <alignment horizontal="center" vertical="center" wrapText="1"/>
    </xf>
    <xf numFmtId="1" fontId="55" fillId="0" borderId="0" xfId="0" applyNumberFormat="1" applyFont="1" applyAlignment="1">
      <alignment horizontal="center" vertical="center" wrapText="1"/>
    </xf>
    <xf numFmtId="1" fontId="0" fillId="0" borderId="0" xfId="0" applyNumberFormat="1"/>
    <xf numFmtId="1" fontId="67" fillId="0" borderId="0" xfId="0" applyNumberFormat="1" applyFont="1" applyAlignment="1">
      <alignment vertical="center"/>
    </xf>
    <xf numFmtId="0" fontId="62" fillId="0" borderId="2" xfId="0" applyFont="1" applyBorder="1" applyAlignment="1">
      <alignment horizontal="center" vertical="top" shrinkToFit="1"/>
    </xf>
    <xf numFmtId="169" fontId="54" fillId="0" borderId="2" xfId="0" applyNumberFormat="1" applyFont="1" applyBorder="1" applyAlignment="1">
      <alignment horizontal="right" vertical="center" wrapText="1"/>
    </xf>
    <xf numFmtId="0" fontId="0" fillId="3" borderId="0" xfId="0" applyFill="1"/>
    <xf numFmtId="0" fontId="3" fillId="0" borderId="0" xfId="0" applyFont="1" applyAlignment="1">
      <alignment horizontal="left" vertical="top" indent="6"/>
    </xf>
    <xf numFmtId="169" fontId="22" fillId="8" borderId="7" xfId="0" applyNumberFormat="1" applyFont="1" applyFill="1" applyBorder="1" applyAlignment="1">
      <alignment horizontal="right" vertical="center" shrinkToFit="1"/>
    </xf>
    <xf numFmtId="1" fontId="54" fillId="5" borderId="2" xfId="0" applyNumberFormat="1" applyFont="1" applyFill="1" applyBorder="1" applyAlignment="1">
      <alignment horizontal="center" vertical="center" wrapText="1"/>
    </xf>
    <xf numFmtId="1" fontId="55" fillId="7" borderId="2" xfId="0" applyNumberFormat="1" applyFont="1" applyFill="1" applyBorder="1" applyAlignment="1">
      <alignment horizontal="right" vertical="center" shrinkToFit="1"/>
    </xf>
    <xf numFmtId="1" fontId="55" fillId="8" borderId="10" xfId="0" applyNumberFormat="1" applyFont="1" applyFill="1" applyBorder="1" applyAlignment="1">
      <alignment horizontal="right" vertical="center" shrinkToFit="1"/>
    </xf>
    <xf numFmtId="1" fontId="55" fillId="8" borderId="9" xfId="0" applyNumberFormat="1" applyFont="1" applyFill="1" applyBorder="1" applyAlignment="1">
      <alignment horizontal="right" vertical="center" shrinkToFit="1"/>
    </xf>
    <xf numFmtId="169" fontId="63" fillId="0" borderId="0" xfId="0" applyNumberFormat="1" applyFont="1" applyAlignment="1">
      <alignment horizontal="right" vertical="center"/>
    </xf>
    <xf numFmtId="169" fontId="19" fillId="0" borderId="0" xfId="0" applyNumberFormat="1" applyFont="1" applyAlignment="1">
      <alignment vertical="center"/>
    </xf>
    <xf numFmtId="169" fontId="18" fillId="5" borderId="2" xfId="0" applyNumberFormat="1" applyFont="1" applyFill="1" applyBorder="1" applyAlignment="1">
      <alignment horizontal="center" vertical="center" wrapText="1"/>
    </xf>
    <xf numFmtId="169" fontId="62" fillId="8" borderId="3" xfId="0" applyNumberFormat="1" applyFont="1" applyFill="1" applyBorder="1" applyAlignment="1">
      <alignment horizontal="right" vertical="center" shrinkToFit="1"/>
    </xf>
    <xf numFmtId="169" fontId="62" fillId="11" borderId="3" xfId="0" applyNumberFormat="1" applyFont="1" applyFill="1" applyBorder="1" applyAlignment="1">
      <alignment horizontal="right" vertical="center" shrinkToFit="1"/>
    </xf>
    <xf numFmtId="169" fontId="63" fillId="0" borderId="2" xfId="0" applyNumberFormat="1" applyFont="1" applyBorder="1" applyAlignment="1">
      <alignment horizontal="right" vertical="center" shrinkToFit="1"/>
    </xf>
    <xf numFmtId="169" fontId="62" fillId="0" borderId="3" xfId="0" applyNumberFormat="1" applyFont="1" applyBorder="1" applyAlignment="1">
      <alignment horizontal="right" vertical="center" shrinkToFit="1"/>
    </xf>
    <xf numFmtId="169" fontId="63" fillId="0" borderId="3" xfId="0" applyNumberFormat="1" applyFont="1" applyBorder="1" applyAlignment="1">
      <alignment horizontal="right" vertical="center" shrinkToFit="1"/>
    </xf>
    <xf numFmtId="164" fontId="62" fillId="0" borderId="2" xfId="0" applyNumberFormat="1" applyFont="1" applyBorder="1" applyAlignment="1">
      <alignment horizontal="right" vertical="center" shrinkToFit="1"/>
    </xf>
    <xf numFmtId="164" fontId="62" fillId="0" borderId="10" xfId="0" applyNumberFormat="1" applyFont="1" applyBorder="1" applyAlignment="1">
      <alignment horizontal="right" vertical="center" shrinkToFit="1"/>
    </xf>
    <xf numFmtId="169" fontId="63" fillId="0" borderId="0" xfId="0" applyNumberFormat="1" applyFont="1" applyAlignment="1">
      <alignment horizontal="right" vertical="center" shrinkToFit="1"/>
    </xf>
    <xf numFmtId="169" fontId="19" fillId="0" borderId="0" xfId="0" applyNumberFormat="1" applyFont="1" applyAlignment="1">
      <alignment horizontal="left" vertical="center" wrapText="1"/>
    </xf>
    <xf numFmtId="169" fontId="19" fillId="0" borderId="0" xfId="0" applyNumberFormat="1" applyFont="1" applyAlignment="1">
      <alignment horizontal="left" vertical="center"/>
    </xf>
    <xf numFmtId="0" fontId="62" fillId="0" borderId="0" xfId="0" applyFont="1" applyAlignment="1">
      <alignment horizontal="center" vertical="center"/>
    </xf>
    <xf numFmtId="169" fontId="62" fillId="5" borderId="0" xfId="0" applyNumberFormat="1" applyFont="1" applyFill="1" applyAlignment="1">
      <alignment vertical="center"/>
    </xf>
    <xf numFmtId="169" fontId="62" fillId="5" borderId="0" xfId="0" applyNumberFormat="1" applyFont="1" applyFill="1" applyAlignment="1">
      <alignment horizontal="right" vertical="center"/>
    </xf>
    <xf numFmtId="164" fontId="55" fillId="3" borderId="2" xfId="0" applyNumberFormat="1" applyFont="1" applyFill="1" applyBorder="1" applyAlignment="1">
      <alignment horizontal="right" vertical="center" shrinkToFit="1"/>
    </xf>
    <xf numFmtId="164" fontId="55" fillId="3" borderId="3" xfId="0" applyNumberFormat="1" applyFont="1" applyFill="1" applyBorder="1" applyAlignment="1">
      <alignment horizontal="right" vertical="center" shrinkToFit="1"/>
    </xf>
    <xf numFmtId="164" fontId="55" fillId="0" borderId="6" xfId="0" applyNumberFormat="1" applyFont="1" applyBorder="1" applyAlignment="1">
      <alignment horizontal="right" vertical="center"/>
    </xf>
    <xf numFmtId="164" fontId="55" fillId="0" borderId="6" xfId="0" applyNumberFormat="1" applyFont="1" applyBorder="1" applyAlignment="1">
      <alignment horizontal="right" vertical="center" shrinkToFit="1"/>
    </xf>
    <xf numFmtId="164" fontId="55" fillId="0" borderId="6" xfId="2" applyNumberFormat="1" applyFont="1" applyBorder="1" applyAlignment="1">
      <alignment horizontal="right" vertical="center" shrinkToFit="1"/>
    </xf>
    <xf numFmtId="164" fontId="55" fillId="0" borderId="6" xfId="0" applyNumberFormat="1" applyFont="1" applyBorder="1" applyAlignment="1">
      <alignment horizontal="right" vertical="center" wrapText="1"/>
    </xf>
    <xf numFmtId="1" fontId="53" fillId="0" borderId="2" xfId="0" applyNumberFormat="1" applyFont="1" applyBorder="1"/>
    <xf numFmtId="169" fontId="55" fillId="7" borderId="2" xfId="0" applyNumberFormat="1" applyFont="1" applyFill="1" applyBorder="1" applyAlignment="1">
      <alignment horizontal="right" vertical="center" shrinkToFit="1"/>
    </xf>
    <xf numFmtId="169" fontId="55" fillId="8" borderId="10" xfId="0" applyNumberFormat="1" applyFont="1" applyFill="1" applyBorder="1" applyAlignment="1">
      <alignment horizontal="right" vertical="center" shrinkToFit="1"/>
    </xf>
    <xf numFmtId="169" fontId="55" fillId="8" borderId="7" xfId="0" applyNumberFormat="1" applyFont="1" applyFill="1" applyBorder="1" applyAlignment="1">
      <alignment horizontal="right" vertical="center" shrinkToFit="1"/>
    </xf>
    <xf numFmtId="169" fontId="16" fillId="0" borderId="2" xfId="0" applyNumberFormat="1" applyFont="1" applyBorder="1"/>
    <xf numFmtId="0" fontId="16" fillId="0" borderId="0" xfId="0" applyFont="1"/>
    <xf numFmtId="169" fontId="62" fillId="8" borderId="7" xfId="0" applyNumberFormat="1" applyFont="1" applyFill="1" applyBorder="1" applyAlignment="1">
      <alignment horizontal="right" vertical="center" shrinkToFit="1"/>
    </xf>
    <xf numFmtId="169" fontId="19" fillId="0" borderId="2" xfId="0" applyNumberFormat="1" applyFont="1" applyBorder="1"/>
    <xf numFmtId="169" fontId="62" fillId="8" borderId="8" xfId="0" applyNumberFormat="1" applyFont="1" applyFill="1" applyBorder="1" applyAlignment="1">
      <alignment horizontal="right" vertical="center" shrinkToFit="1"/>
    </xf>
    <xf numFmtId="0" fontId="19" fillId="0" borderId="0" xfId="0" applyFont="1"/>
    <xf numFmtId="169" fontId="62" fillId="3" borderId="2" xfId="0" applyNumberFormat="1" applyFont="1" applyFill="1" applyBorder="1" applyAlignment="1">
      <alignment horizontal="right" vertical="center" shrinkToFit="1"/>
    </xf>
    <xf numFmtId="164" fontId="18" fillId="0" borderId="2" xfId="0" applyNumberFormat="1" applyFont="1" applyBorder="1" applyAlignment="1" applyProtection="1">
      <alignment horizontal="right" vertical="center"/>
      <protection locked="0"/>
    </xf>
    <xf numFmtId="169" fontId="62" fillId="7" borderId="2" xfId="0" applyNumberFormat="1" applyFont="1" applyFill="1" applyBorder="1" applyAlignment="1">
      <alignment horizontal="right" vertical="center" shrinkToFit="1"/>
    </xf>
    <xf numFmtId="169" fontId="22" fillId="7" borderId="2" xfId="0" applyNumberFormat="1" applyFont="1" applyFill="1" applyBorder="1" applyAlignment="1">
      <alignment horizontal="right" vertical="center" shrinkToFit="1"/>
    </xf>
    <xf numFmtId="1" fontId="67" fillId="13" borderId="0" xfId="0" applyNumberFormat="1" applyFont="1" applyFill="1" applyAlignment="1">
      <alignment horizontal="left" vertical="center"/>
    </xf>
    <xf numFmtId="164" fontId="55" fillId="0" borderId="4" xfId="0" applyNumberFormat="1" applyFont="1" applyBorder="1" applyAlignment="1">
      <alignment horizontal="right" vertical="center"/>
    </xf>
    <xf numFmtId="164" fontId="55" fillId="0" borderId="4" xfId="2" applyNumberFormat="1" applyFont="1" applyBorder="1" applyAlignment="1">
      <alignment horizontal="right" vertical="center" shrinkToFit="1"/>
    </xf>
    <xf numFmtId="164" fontId="55" fillId="0" borderId="4" xfId="0" applyNumberFormat="1" applyFont="1" applyBorder="1" applyAlignment="1">
      <alignment horizontal="right" vertical="center" shrinkToFit="1"/>
    </xf>
    <xf numFmtId="164" fontId="55" fillId="0" borderId="4" xfId="0" applyNumberFormat="1" applyFont="1" applyBorder="1" applyAlignment="1">
      <alignment horizontal="right" vertical="center" wrapText="1"/>
    </xf>
    <xf numFmtId="0" fontId="32" fillId="5" borderId="10" xfId="0" applyFont="1" applyFill="1" applyBorder="1" applyAlignment="1">
      <alignment horizontal="center" vertical="center" wrapText="1"/>
    </xf>
    <xf numFmtId="169" fontId="18" fillId="0" borderId="2" xfId="0" applyNumberFormat="1" applyFont="1" applyBorder="1"/>
    <xf numFmtId="169" fontId="49" fillId="0" borderId="2" xfId="0" applyNumberFormat="1" applyFont="1" applyBorder="1"/>
    <xf numFmtId="1" fontId="54" fillId="0" borderId="2" xfId="0" applyNumberFormat="1" applyFont="1" applyBorder="1"/>
    <xf numFmtId="165" fontId="40" fillId="3" borderId="2" xfId="0" applyNumberFormat="1" applyFont="1" applyFill="1" applyBorder="1" applyAlignment="1">
      <alignment horizontal="center" vertical="center" shrinkToFit="1"/>
    </xf>
    <xf numFmtId="165" fontId="14" fillId="14" borderId="2" xfId="0" applyNumberFormat="1" applyFont="1" applyFill="1" applyBorder="1" applyAlignment="1">
      <alignment horizontal="left" vertical="top" shrinkToFit="1"/>
    </xf>
    <xf numFmtId="169" fontId="62" fillId="14" borderId="2" xfId="0" applyNumberFormat="1" applyFont="1" applyFill="1" applyBorder="1" applyAlignment="1">
      <alignment horizontal="right" vertical="top" shrinkToFit="1"/>
    </xf>
    <xf numFmtId="165" fontId="25" fillId="14" borderId="2" xfId="0" applyNumberFormat="1" applyFont="1" applyFill="1" applyBorder="1" applyAlignment="1">
      <alignment horizontal="right" vertical="top" shrinkToFit="1"/>
    </xf>
    <xf numFmtId="165" fontId="15" fillId="14" borderId="2" xfId="0" applyNumberFormat="1" applyFont="1" applyFill="1" applyBorder="1" applyAlignment="1">
      <alignment horizontal="left" vertical="top" shrinkToFit="1"/>
    </xf>
    <xf numFmtId="169" fontId="63" fillId="14" borderId="2" xfId="0" applyNumberFormat="1" applyFont="1" applyFill="1" applyBorder="1" applyAlignment="1">
      <alignment horizontal="right" vertical="top" shrinkToFit="1"/>
    </xf>
    <xf numFmtId="1" fontId="67" fillId="9" borderId="9" xfId="0" applyNumberFormat="1" applyFont="1" applyFill="1" applyBorder="1" applyAlignment="1">
      <alignment horizontal="right" vertical="center" shrinkToFit="1"/>
    </xf>
    <xf numFmtId="169" fontId="49" fillId="0" borderId="2" xfId="0" applyNumberFormat="1" applyFont="1" applyBorder="1" applyAlignment="1" applyProtection="1">
      <alignment horizontal="right" vertical="center"/>
      <protection locked="0"/>
    </xf>
    <xf numFmtId="169" fontId="19" fillId="0" borderId="2" xfId="0" applyNumberFormat="1" applyFont="1" applyBorder="1" applyAlignment="1" applyProtection="1">
      <alignment horizontal="right" vertical="center"/>
      <protection locked="0"/>
    </xf>
    <xf numFmtId="169" fontId="22" fillId="0" borderId="1" xfId="0" applyNumberFormat="1" applyFont="1" applyBorder="1" applyAlignment="1">
      <alignment horizontal="right" vertical="center" shrinkToFit="1"/>
    </xf>
    <xf numFmtId="4" fontId="38" fillId="11" borderId="2" xfId="0" applyNumberFormat="1" applyFont="1" applyFill="1" applyBorder="1" applyAlignment="1">
      <alignment vertical="center" wrapText="1"/>
    </xf>
    <xf numFmtId="4" fontId="38" fillId="10" borderId="2" xfId="0" applyNumberFormat="1" applyFont="1" applyFill="1" applyBorder="1" applyAlignment="1">
      <alignment vertical="center" wrapText="1"/>
    </xf>
    <xf numFmtId="4" fontId="35" fillId="9" borderId="2" xfId="0" applyNumberFormat="1" applyFont="1" applyFill="1" applyBorder="1" applyAlignment="1">
      <alignment vertical="center" wrapText="1"/>
    </xf>
    <xf numFmtId="169" fontId="22" fillId="11" borderId="22" xfId="0" applyNumberFormat="1" applyFont="1" applyFill="1" applyBorder="1" applyAlignment="1">
      <alignment horizontal="right" vertical="center" shrinkToFit="1"/>
    </xf>
    <xf numFmtId="164" fontId="22" fillId="0" borderId="3" xfId="0" applyNumberFormat="1" applyFont="1" applyBorder="1" applyAlignment="1">
      <alignment horizontal="right" vertical="center" shrinkToFit="1"/>
    </xf>
    <xf numFmtId="169" fontId="54" fillId="0" borderId="3" xfId="0" applyNumberFormat="1" applyFont="1" applyBorder="1" applyAlignment="1">
      <alignment horizontal="right" vertical="center" wrapText="1"/>
    </xf>
    <xf numFmtId="164" fontId="49" fillId="0" borderId="3" xfId="0" applyNumberFormat="1" applyFont="1" applyBorder="1" applyAlignment="1" applyProtection="1">
      <alignment horizontal="right" vertical="center"/>
      <protection locked="0"/>
    </xf>
    <xf numFmtId="4" fontId="35" fillId="9" borderId="3" xfId="0" applyNumberFormat="1" applyFont="1" applyFill="1" applyBorder="1" applyAlignment="1">
      <alignment vertical="center" wrapText="1"/>
    </xf>
    <xf numFmtId="4" fontId="38" fillId="10" borderId="3" xfId="0" applyNumberFormat="1" applyFont="1" applyFill="1" applyBorder="1" applyAlignment="1">
      <alignment vertical="center" wrapText="1"/>
    </xf>
    <xf numFmtId="4" fontId="38" fillId="11" borderId="3" xfId="0" applyNumberFormat="1" applyFont="1" applyFill="1" applyBorder="1" applyAlignment="1">
      <alignment vertical="center" wrapText="1"/>
    </xf>
    <xf numFmtId="164" fontId="22" fillId="0" borderId="7" xfId="0" applyNumberFormat="1" applyFont="1" applyBorder="1" applyAlignment="1">
      <alignment horizontal="right" vertical="center" shrinkToFit="1"/>
    </xf>
    <xf numFmtId="169" fontId="62" fillId="8" borderId="2" xfId="0" applyNumberFormat="1" applyFont="1" applyFill="1" applyBorder="1" applyAlignment="1">
      <alignment horizontal="right" vertical="center" shrinkToFit="1"/>
    </xf>
    <xf numFmtId="169" fontId="62" fillId="9" borderId="2" xfId="0" applyNumberFormat="1" applyFont="1" applyFill="1" applyBorder="1" applyAlignment="1">
      <alignment horizontal="right" vertical="center" shrinkToFit="1"/>
    </xf>
    <xf numFmtId="169" fontId="62" fillId="10" borderId="2" xfId="0" applyNumberFormat="1" applyFont="1" applyFill="1" applyBorder="1" applyAlignment="1">
      <alignment horizontal="right" vertical="center" shrinkToFit="1"/>
    </xf>
    <xf numFmtId="169" fontId="62" fillId="11" borderId="2" xfId="0" applyNumberFormat="1" applyFont="1" applyFill="1" applyBorder="1" applyAlignment="1">
      <alignment horizontal="right" vertical="center" shrinkToFit="1"/>
    </xf>
    <xf numFmtId="169" fontId="18" fillId="0" borderId="2" xfId="0" applyNumberFormat="1" applyFont="1" applyBorder="1" applyAlignment="1" applyProtection="1">
      <alignment horizontal="right" vertical="center"/>
      <protection locked="0"/>
    </xf>
    <xf numFmtId="169" fontId="62" fillId="10" borderId="10" xfId="0" applyNumberFormat="1" applyFont="1" applyFill="1" applyBorder="1" applyAlignment="1">
      <alignment horizontal="right" vertical="center" shrinkToFit="1"/>
    </xf>
    <xf numFmtId="169" fontId="62" fillId="11" borderId="23" xfId="0" applyNumberFormat="1" applyFont="1" applyFill="1" applyBorder="1" applyAlignment="1">
      <alignment horizontal="right" vertical="center" shrinkToFit="1"/>
    </xf>
    <xf numFmtId="169" fontId="62" fillId="0" borderId="2" xfId="0" applyNumberFormat="1" applyFont="1" applyBorder="1" applyAlignment="1">
      <alignment horizontal="right" vertical="center" shrinkToFit="1"/>
    </xf>
    <xf numFmtId="169" fontId="62" fillId="9" borderId="9" xfId="0" applyNumberFormat="1" applyFont="1" applyFill="1" applyBorder="1" applyAlignment="1">
      <alignment horizontal="right" vertical="center" shrinkToFit="1"/>
    </xf>
    <xf numFmtId="169" fontId="62" fillId="0" borderId="10" xfId="0" applyNumberFormat="1" applyFont="1" applyBorder="1" applyAlignment="1">
      <alignment horizontal="right" vertical="center" shrinkToFit="1"/>
    </xf>
    <xf numFmtId="169" fontId="62" fillId="0" borderId="2" xfId="0" applyNumberFormat="1" applyFont="1" applyBorder="1" applyAlignment="1">
      <alignment horizontal="right" vertical="center"/>
    </xf>
    <xf numFmtId="169" fontId="18" fillId="0" borderId="2" xfId="0" applyNumberFormat="1" applyFont="1" applyBorder="1" applyAlignment="1" applyProtection="1">
      <alignment vertical="center"/>
      <protection locked="0"/>
    </xf>
    <xf numFmtId="169" fontId="62" fillId="9" borderId="10" xfId="0" applyNumberFormat="1" applyFont="1" applyFill="1" applyBorder="1" applyAlignment="1">
      <alignment horizontal="right" vertical="center" shrinkToFit="1"/>
    </xf>
    <xf numFmtId="169" fontId="62" fillId="0" borderId="2" xfId="2" applyNumberFormat="1" applyFont="1" applyBorder="1" applyAlignment="1">
      <alignment horizontal="right" vertical="center" shrinkToFit="1"/>
    </xf>
    <xf numFmtId="169" fontId="62" fillId="4" borderId="9" xfId="0" applyNumberFormat="1" applyFont="1" applyFill="1" applyBorder="1" applyAlignment="1">
      <alignment horizontal="right" vertical="center" shrinkToFit="1"/>
    </xf>
    <xf numFmtId="169" fontId="18" fillId="0" borderId="10" xfId="0" applyNumberFormat="1" applyFont="1" applyBorder="1" applyAlignment="1" applyProtection="1">
      <alignment horizontal="right" vertical="center"/>
      <protection locked="0"/>
    </xf>
    <xf numFmtId="169" fontId="63" fillId="0" borderId="10" xfId="0" applyNumberFormat="1" applyFont="1" applyBorder="1" applyAlignment="1">
      <alignment horizontal="right" vertical="center" shrinkToFit="1"/>
    </xf>
    <xf numFmtId="169" fontId="62" fillId="0" borderId="9" xfId="0" applyNumberFormat="1" applyFont="1" applyBorder="1" applyAlignment="1">
      <alignment horizontal="right" vertical="center" shrinkToFit="1"/>
    </xf>
    <xf numFmtId="169" fontId="62" fillId="0" borderId="2" xfId="0" applyNumberFormat="1" applyFont="1" applyBorder="1" applyAlignment="1">
      <alignment horizontal="right" vertical="center" wrapText="1"/>
    </xf>
    <xf numFmtId="169" fontId="18" fillId="0" borderId="9" xfId="0" applyNumberFormat="1" applyFont="1" applyBorder="1" applyAlignment="1" applyProtection="1">
      <alignment horizontal="right" vertical="center"/>
      <protection locked="0"/>
    </xf>
    <xf numFmtId="0" fontId="72" fillId="0" borderId="0" xfId="0" applyFont="1"/>
    <xf numFmtId="0" fontId="0" fillId="0" borderId="1" xfId="0" applyBorder="1"/>
    <xf numFmtId="4" fontId="0" fillId="0" borderId="0" xfId="0" applyNumberFormat="1"/>
    <xf numFmtId="0" fontId="62" fillId="2" borderId="2" xfId="0" applyFont="1" applyFill="1" applyBorder="1" applyAlignment="1">
      <alignment horizontal="center" vertical="center" shrinkToFit="1"/>
    </xf>
    <xf numFmtId="0" fontId="22" fillId="2" borderId="4" xfId="0" applyFont="1" applyFill="1" applyBorder="1" applyAlignment="1">
      <alignment horizontal="center" vertical="center" shrinkToFit="1"/>
    </xf>
    <xf numFmtId="0" fontId="70" fillId="2" borderId="2" xfId="0" applyFont="1" applyFill="1" applyBorder="1" applyAlignment="1">
      <alignment horizontal="center" vertical="center" wrapText="1"/>
    </xf>
    <xf numFmtId="165" fontId="80" fillId="0" borderId="6" xfId="0" applyNumberFormat="1" applyFont="1" applyBorder="1" applyAlignment="1">
      <alignment horizontal="center" vertical="center" shrinkToFit="1"/>
    </xf>
    <xf numFmtId="0" fontId="80" fillId="0" borderId="6" xfId="0" applyFont="1" applyBorder="1" applyAlignment="1">
      <alignment horizontal="left" vertical="center" wrapText="1"/>
    </xf>
    <xf numFmtId="169" fontId="81" fillId="0" borderId="2" xfId="0" applyNumberFormat="1" applyFont="1" applyBorder="1" applyAlignment="1">
      <alignment horizontal="right" vertical="center" shrinkToFit="1"/>
    </xf>
    <xf numFmtId="1" fontId="63" fillId="0" borderId="0" xfId="0" applyNumberFormat="1" applyFont="1" applyAlignment="1">
      <alignment horizontal="left" vertical="center"/>
    </xf>
    <xf numFmtId="169" fontId="62" fillId="7" borderId="3" xfId="0" applyNumberFormat="1" applyFont="1" applyFill="1" applyBorder="1" applyAlignment="1">
      <alignment horizontal="right" vertical="center" shrinkToFit="1"/>
    </xf>
    <xf numFmtId="169" fontId="62" fillId="3" borderId="3" xfId="0" applyNumberFormat="1" applyFont="1" applyFill="1" applyBorder="1" applyAlignment="1">
      <alignment horizontal="right" vertical="center" shrinkToFit="1"/>
    </xf>
    <xf numFmtId="169" fontId="62" fillId="4" borderId="3" xfId="0" applyNumberFormat="1" applyFont="1" applyFill="1" applyBorder="1" applyAlignment="1">
      <alignment horizontal="right" vertical="center" shrinkToFit="1"/>
    </xf>
    <xf numFmtId="169" fontId="62" fillId="9" borderId="3" xfId="0" applyNumberFormat="1" applyFont="1" applyFill="1" applyBorder="1" applyAlignment="1">
      <alignment horizontal="right" vertical="center" shrinkToFit="1"/>
    </xf>
    <xf numFmtId="169" fontId="62" fillId="10" borderId="3" xfId="0" applyNumberFormat="1" applyFont="1" applyFill="1" applyBorder="1" applyAlignment="1">
      <alignment horizontal="right" vertical="center" shrinkToFit="1"/>
    </xf>
    <xf numFmtId="169" fontId="18" fillId="0" borderId="3" xfId="0" applyNumberFormat="1" applyFont="1" applyBorder="1" applyAlignment="1" applyProtection="1">
      <alignment horizontal="right" vertical="center"/>
      <protection locked="0"/>
    </xf>
    <xf numFmtId="169" fontId="62" fillId="10" borderId="7" xfId="0" applyNumberFormat="1" applyFont="1" applyFill="1" applyBorder="1" applyAlignment="1">
      <alignment horizontal="right" vertical="center" shrinkToFit="1"/>
    </xf>
    <xf numFmtId="169" fontId="62" fillId="11" borderId="17" xfId="0" applyNumberFormat="1" applyFont="1" applyFill="1" applyBorder="1" applyAlignment="1">
      <alignment horizontal="right" vertical="center" shrinkToFit="1"/>
    </xf>
    <xf numFmtId="169" fontId="62" fillId="9" borderId="8" xfId="0" applyNumberFormat="1" applyFont="1" applyFill="1" applyBorder="1" applyAlignment="1">
      <alignment horizontal="right" vertical="center" shrinkToFit="1"/>
    </xf>
    <xf numFmtId="169" fontId="62" fillId="0" borderId="7" xfId="0" applyNumberFormat="1" applyFont="1" applyBorder="1" applyAlignment="1">
      <alignment horizontal="right" vertical="center" shrinkToFit="1"/>
    </xf>
    <xf numFmtId="169" fontId="62" fillId="0" borderId="4" xfId="0" applyNumberFormat="1" applyFont="1" applyBorder="1" applyAlignment="1">
      <alignment horizontal="right" vertical="center"/>
    </xf>
    <xf numFmtId="169" fontId="18" fillId="0" borderId="3" xfId="0" applyNumberFormat="1" applyFont="1" applyBorder="1" applyAlignment="1" applyProtection="1">
      <alignment vertical="center"/>
      <protection locked="0"/>
    </xf>
    <xf numFmtId="169" fontId="18" fillId="0" borderId="2" xfId="0" applyNumberFormat="1" applyFont="1" applyBorder="1" applyAlignment="1">
      <alignment horizontal="right" vertical="center" wrapText="1"/>
    </xf>
    <xf numFmtId="169" fontId="62" fillId="9" borderId="7" xfId="0" applyNumberFormat="1" applyFont="1" applyFill="1" applyBorder="1" applyAlignment="1">
      <alignment horizontal="right" vertical="center" shrinkToFit="1"/>
    </xf>
    <xf numFmtId="169" fontId="62" fillId="4" borderId="4" xfId="0" applyNumberFormat="1" applyFont="1" applyFill="1" applyBorder="1" applyAlignment="1">
      <alignment horizontal="right" vertical="center" shrinkToFit="1"/>
    </xf>
    <xf numFmtId="169" fontId="62" fillId="0" borderId="4" xfId="2" applyNumberFormat="1" applyFont="1" applyBorder="1" applyAlignment="1">
      <alignment horizontal="right" vertical="center" shrinkToFit="1"/>
    </xf>
    <xf numFmtId="169" fontId="62" fillId="4" borderId="8" xfId="0" applyNumberFormat="1" applyFont="1" applyFill="1" applyBorder="1" applyAlignment="1">
      <alignment horizontal="right" vertical="center" shrinkToFit="1"/>
    </xf>
    <xf numFmtId="169" fontId="18" fillId="0" borderId="7" xfId="0" applyNumberFormat="1" applyFont="1" applyBorder="1" applyAlignment="1" applyProtection="1">
      <alignment horizontal="right" vertical="center"/>
      <protection locked="0"/>
    </xf>
    <xf numFmtId="4" fontId="18" fillId="9" borderId="2" xfId="0" applyNumberFormat="1" applyFont="1" applyFill="1" applyBorder="1" applyAlignment="1">
      <alignment vertical="center" wrapText="1"/>
    </xf>
    <xf numFmtId="4" fontId="82" fillId="10" borderId="2" xfId="0" applyNumberFormat="1" applyFont="1" applyFill="1" applyBorder="1" applyAlignment="1">
      <alignment vertical="center" wrapText="1"/>
    </xf>
    <xf numFmtId="4" fontId="82" fillId="11" borderId="2" xfId="0" applyNumberFormat="1" applyFont="1" applyFill="1" applyBorder="1" applyAlignment="1">
      <alignment vertical="center" wrapText="1"/>
    </xf>
    <xf numFmtId="169" fontId="62" fillId="0" borderId="1" xfId="0" applyNumberFormat="1" applyFont="1" applyBorder="1" applyAlignment="1">
      <alignment horizontal="right" vertical="center" shrinkToFit="1"/>
    </xf>
    <xf numFmtId="169" fontId="62" fillId="3" borderId="4" xfId="0" applyNumberFormat="1" applyFont="1" applyFill="1" applyBorder="1" applyAlignment="1">
      <alignment horizontal="right" vertical="center" shrinkToFit="1"/>
    </xf>
    <xf numFmtId="169" fontId="62" fillId="0" borderId="4" xfId="0" applyNumberFormat="1" applyFont="1" applyBorder="1" applyAlignment="1">
      <alignment horizontal="right" vertical="center" shrinkToFit="1"/>
    </xf>
    <xf numFmtId="169" fontId="62" fillId="0" borderId="4" xfId="0" applyNumberFormat="1" applyFont="1" applyBorder="1" applyAlignment="1">
      <alignment horizontal="right" vertical="center" wrapText="1"/>
    </xf>
    <xf numFmtId="169" fontId="63" fillId="0" borderId="7" xfId="0" applyNumberFormat="1" applyFont="1" applyBorder="1" applyAlignment="1">
      <alignment horizontal="right" vertical="center" shrinkToFit="1"/>
    </xf>
    <xf numFmtId="169" fontId="18" fillId="0" borderId="8" xfId="0" applyNumberFormat="1" applyFont="1" applyBorder="1" applyAlignment="1" applyProtection="1">
      <alignment horizontal="right" vertical="center"/>
      <protection locked="0"/>
    </xf>
    <xf numFmtId="169" fontId="63" fillId="0" borderId="0" xfId="0" applyNumberFormat="1" applyFont="1" applyAlignment="1">
      <alignment horizontal="left" vertical="center"/>
    </xf>
    <xf numFmtId="0" fontId="83" fillId="0" borderId="0" xfId="0" applyFont="1"/>
    <xf numFmtId="169" fontId="63" fillId="5" borderId="0" xfId="0" applyNumberFormat="1" applyFont="1" applyFill="1" applyAlignment="1">
      <alignment vertical="center"/>
    </xf>
    <xf numFmtId="169" fontId="63" fillId="5" borderId="0" xfId="0" applyNumberFormat="1" applyFont="1" applyFill="1" applyAlignment="1">
      <alignment horizontal="right" vertical="center"/>
    </xf>
    <xf numFmtId="169" fontId="63" fillId="0" borderId="0" xfId="0" applyNumberFormat="1" applyFont="1" applyAlignment="1">
      <alignment vertical="center"/>
    </xf>
    <xf numFmtId="169" fontId="19" fillId="0" borderId="3" xfId="0" applyNumberFormat="1" applyFont="1" applyBorder="1" applyAlignment="1" applyProtection="1">
      <alignment horizontal="right" vertical="center"/>
      <protection locked="0"/>
    </xf>
    <xf numFmtId="2" fontId="0" fillId="0" borderId="0" xfId="0" applyNumberFormat="1"/>
    <xf numFmtId="2" fontId="79" fillId="0" borderId="0" xfId="0" applyNumberFormat="1" applyFont="1"/>
    <xf numFmtId="2" fontId="50" fillId="0" borderId="0" xfId="0" applyNumberFormat="1" applyFont="1"/>
    <xf numFmtId="2" fontId="0" fillId="0" borderId="0" xfId="0" applyNumberFormat="1" applyAlignment="1">
      <alignment horizontal="left" vertical="top"/>
    </xf>
    <xf numFmtId="0" fontId="35" fillId="0" borderId="2" xfId="0" applyFont="1" applyBorder="1" applyAlignment="1">
      <alignment horizontal="left" vertical="center" wrapText="1"/>
    </xf>
    <xf numFmtId="0" fontId="36" fillId="0" borderId="2" xfId="0" applyFont="1" applyBorder="1" applyAlignment="1">
      <alignment horizontal="left" vertical="center" wrapText="1"/>
    </xf>
    <xf numFmtId="0" fontId="36" fillId="0" borderId="3" xfId="0" applyFont="1" applyBorder="1" applyAlignment="1">
      <alignment horizontal="left" vertical="center" wrapText="1"/>
    </xf>
    <xf numFmtId="0" fontId="16" fillId="16" borderId="27" xfId="15" applyFont="1" applyFill="1" applyBorder="1" applyAlignment="1">
      <alignment horizontal="left" vertical="center" wrapText="1"/>
    </xf>
    <xf numFmtId="0" fontId="10" fillId="0" borderId="3" xfId="0" applyFont="1" applyBorder="1" applyAlignment="1">
      <alignment vertical="top" wrapText="1"/>
    </xf>
    <xf numFmtId="0" fontId="21" fillId="0" borderId="0" xfId="0" applyFont="1" applyAlignment="1">
      <alignment vertical="top"/>
    </xf>
    <xf numFmtId="169" fontId="36" fillId="0" borderId="0" xfId="0" applyNumberFormat="1" applyFont="1" applyAlignment="1">
      <alignment horizontal="left" vertical="top"/>
    </xf>
    <xf numFmtId="169" fontId="35" fillId="0" borderId="2" xfId="0" applyNumberFormat="1" applyFont="1" applyBorder="1" applyAlignment="1">
      <alignment horizontal="center" vertical="center" wrapText="1"/>
    </xf>
    <xf numFmtId="0" fontId="45" fillId="0" borderId="2" xfId="0" applyFont="1" applyBorder="1" applyAlignment="1">
      <alignment horizontal="center" vertical="top" shrinkToFit="1"/>
    </xf>
    <xf numFmtId="169" fontId="45" fillId="4" borderId="2" xfId="0" applyNumberFormat="1" applyFont="1" applyFill="1" applyBorder="1" applyAlignment="1">
      <alignment horizontal="right" vertical="center" shrinkToFit="1"/>
    </xf>
    <xf numFmtId="169" fontId="45" fillId="0" borderId="2" xfId="0" applyNumberFormat="1" applyFont="1" applyBorder="1" applyAlignment="1">
      <alignment horizontal="right" vertical="top" shrinkToFit="1"/>
    </xf>
    <xf numFmtId="169" fontId="47" fillId="0" borderId="2" xfId="0" applyNumberFormat="1" applyFont="1" applyBorder="1" applyAlignment="1">
      <alignment horizontal="right" vertical="top" shrinkToFit="1"/>
    </xf>
    <xf numFmtId="169" fontId="45" fillId="4" borderId="2" xfId="0" applyNumberFormat="1" applyFont="1" applyFill="1" applyBorder="1" applyAlignment="1">
      <alignment horizontal="right" vertical="top" shrinkToFit="1"/>
    </xf>
    <xf numFmtId="169" fontId="45" fillId="14" borderId="2" xfId="0" applyNumberFormat="1" applyFont="1" applyFill="1" applyBorder="1" applyAlignment="1">
      <alignment horizontal="right" vertical="top" shrinkToFit="1"/>
    </xf>
    <xf numFmtId="169" fontId="36" fillId="0" borderId="0" xfId="0" applyNumberFormat="1" applyFont="1"/>
    <xf numFmtId="169" fontId="47" fillId="14" borderId="2" xfId="0" applyNumberFormat="1" applyFont="1" applyFill="1" applyBorder="1" applyAlignment="1">
      <alignment horizontal="right" vertical="top" shrinkToFit="1"/>
    </xf>
    <xf numFmtId="165" fontId="34" fillId="0" borderId="19" xfId="0" applyNumberFormat="1" applyFont="1" applyBorder="1" applyAlignment="1">
      <alignment horizontal="left" vertical="center" shrinkToFit="1"/>
    </xf>
    <xf numFmtId="165" fontId="34" fillId="0" borderId="21" xfId="0" applyNumberFormat="1" applyFont="1" applyBorder="1" applyAlignment="1">
      <alignment horizontal="left" vertical="center" shrinkToFit="1"/>
    </xf>
    <xf numFmtId="0" fontId="34" fillId="0" borderId="19" xfId="0" applyFont="1" applyBorder="1" applyAlignment="1">
      <alignment horizontal="left" vertical="center"/>
    </xf>
    <xf numFmtId="0" fontId="34" fillId="0" borderId="21" xfId="0" applyFont="1" applyBorder="1" applyAlignment="1">
      <alignment horizontal="left" vertical="center"/>
    </xf>
    <xf numFmtId="0" fontId="29" fillId="3" borderId="19" xfId="0" applyFont="1" applyFill="1" applyBorder="1" applyAlignment="1">
      <alignment horizontal="left" vertical="center" wrapText="1"/>
    </xf>
    <xf numFmtId="0" fontId="29" fillId="3" borderId="21" xfId="0" applyFont="1" applyFill="1" applyBorder="1" applyAlignment="1">
      <alignment horizontal="left" vertical="center" wrapText="1"/>
    </xf>
    <xf numFmtId="0" fontId="29" fillId="0" borderId="19" xfId="0" applyFont="1" applyBorder="1" applyAlignment="1">
      <alignment horizontal="left" vertical="center" wrapText="1"/>
    </xf>
    <xf numFmtId="0" fontId="29" fillId="0" borderId="21" xfId="0" applyFont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/>
    </xf>
    <xf numFmtId="0" fontId="35" fillId="7" borderId="19" xfId="0" applyFont="1" applyFill="1" applyBorder="1" applyAlignment="1">
      <alignment horizontal="left" vertical="center" wrapText="1"/>
    </xf>
    <xf numFmtId="0" fontId="35" fillId="7" borderId="26" xfId="0" applyFont="1" applyFill="1" applyBorder="1" applyAlignment="1">
      <alignment horizontal="left" vertical="center" wrapText="1"/>
    </xf>
    <xf numFmtId="0" fontId="35" fillId="8" borderId="19" xfId="0" applyFont="1" applyFill="1" applyBorder="1" applyAlignment="1">
      <alignment horizontal="left" vertical="center" wrapText="1"/>
    </xf>
    <xf numFmtId="0" fontId="35" fillId="8" borderId="21" xfId="0" applyFont="1" applyFill="1" applyBorder="1" applyAlignment="1">
      <alignment horizontal="left" vertical="center" wrapText="1"/>
    </xf>
    <xf numFmtId="0" fontId="29" fillId="3" borderId="26" xfId="0" applyFont="1" applyFill="1" applyBorder="1" applyAlignment="1">
      <alignment horizontal="left" vertical="center" wrapText="1"/>
    </xf>
    <xf numFmtId="0" fontId="35" fillId="8" borderId="20" xfId="0" applyFont="1" applyFill="1" applyBorder="1" applyAlignment="1">
      <alignment horizontal="left" vertical="center" wrapText="1"/>
    </xf>
    <xf numFmtId="0" fontId="29" fillId="5" borderId="24" xfId="0" applyFont="1" applyFill="1" applyBorder="1" applyAlignment="1">
      <alignment horizontal="center" vertical="center" wrapText="1"/>
    </xf>
    <xf numFmtId="0" fontId="29" fillId="5" borderId="25" xfId="0" applyFont="1" applyFill="1" applyBorder="1" applyAlignment="1">
      <alignment horizontal="center" vertical="center" wrapText="1"/>
    </xf>
    <xf numFmtId="0" fontId="0" fillId="3" borderId="4" xfId="0" applyFill="1" applyBorder="1"/>
    <xf numFmtId="0" fontId="3" fillId="0" borderId="5" xfId="0" applyFont="1" applyBorder="1" applyAlignment="1">
      <alignment horizontal="left" vertical="top" indent="6"/>
    </xf>
    <xf numFmtId="0" fontId="7" fillId="0" borderId="0" xfId="0" applyFont="1" applyAlignment="1">
      <alignment horizontal="left" vertical="top" wrapText="1"/>
    </xf>
    <xf numFmtId="0" fontId="11" fillId="0" borderId="2" xfId="0" applyFont="1" applyBorder="1" applyAlignment="1">
      <alignment horizontal="left" vertical="top" wrapText="1"/>
    </xf>
    <xf numFmtId="0" fontId="10" fillId="2" borderId="2" xfId="0" applyFont="1" applyFill="1" applyBorder="1" applyAlignment="1">
      <alignment horizontal="left" vertical="top" wrapText="1"/>
    </xf>
    <xf numFmtId="0" fontId="0" fillId="0" borderId="2" xfId="0" applyBorder="1"/>
    <xf numFmtId="0" fontId="10" fillId="0" borderId="2" xfId="0" applyFont="1" applyBorder="1" applyAlignment="1">
      <alignment horizontal="left" vertical="top" wrapText="1"/>
    </xf>
    <xf numFmtId="0" fontId="10" fillId="3" borderId="2" xfId="0" applyFont="1" applyFill="1" applyBorder="1" applyAlignment="1">
      <alignment horizontal="left" vertical="top" wrapText="1"/>
    </xf>
    <xf numFmtId="0" fontId="8" fillId="0" borderId="0" xfId="0" applyFont="1" applyAlignment="1">
      <alignment horizontal="left" vertical="top"/>
    </xf>
    <xf numFmtId="0" fontId="3" fillId="0" borderId="0" xfId="0" applyFont="1" applyAlignment="1">
      <alignment vertical="top"/>
    </xf>
    <xf numFmtId="0" fontId="7" fillId="0" borderId="1" xfId="0" applyFont="1" applyBorder="1" applyAlignment="1">
      <alignment horizontal="left" vertical="top"/>
    </xf>
    <xf numFmtId="0" fontId="11" fillId="0" borderId="6" xfId="0" applyFont="1" applyBorder="1" applyAlignment="1">
      <alignment horizontal="left" vertical="top" wrapText="1"/>
    </xf>
    <xf numFmtId="0" fontId="10" fillId="0" borderId="6" xfId="0" applyFont="1" applyBorder="1" applyAlignment="1">
      <alignment horizontal="left" vertical="top" wrapText="1"/>
    </xf>
    <xf numFmtId="0" fontId="21" fillId="0" borderId="6" xfId="0" applyFont="1" applyBorder="1" applyAlignment="1">
      <alignment horizontal="left" vertical="top" wrapText="1"/>
    </xf>
    <xf numFmtId="0" fontId="21" fillId="0" borderId="3" xfId="0" applyFont="1" applyBorder="1" applyAlignment="1">
      <alignment horizontal="left" vertical="top" wrapText="1"/>
    </xf>
    <xf numFmtId="0" fontId="11" fillId="0" borderId="3" xfId="0" applyFont="1" applyBorder="1" applyAlignment="1">
      <alignment horizontal="left" vertical="top" wrapText="1"/>
    </xf>
    <xf numFmtId="0" fontId="10" fillId="0" borderId="2" xfId="0" applyFont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left" vertical="top" wrapText="1"/>
    </xf>
    <xf numFmtId="0" fontId="20" fillId="0" borderId="6" xfId="0" applyFont="1" applyBorder="1" applyAlignment="1">
      <alignment horizontal="left" vertical="top" wrapText="1"/>
    </xf>
    <xf numFmtId="0" fontId="10" fillId="0" borderId="3" xfId="0" applyFont="1" applyBorder="1" applyAlignment="1">
      <alignment horizontal="left" vertical="top" wrapText="1"/>
    </xf>
    <xf numFmtId="0" fontId="10" fillId="0" borderId="4" xfId="0" applyFont="1" applyBorder="1" applyAlignment="1">
      <alignment horizontal="left" vertical="top" wrapText="1"/>
    </xf>
    <xf numFmtId="167" fontId="24" fillId="0" borderId="2" xfId="3" applyFont="1" applyBorder="1" applyAlignment="1">
      <alignment horizontal="left" vertical="top" wrapText="1"/>
    </xf>
    <xf numFmtId="0" fontId="10" fillId="14" borderId="6" xfId="0" applyFont="1" applyFill="1" applyBorder="1" applyAlignment="1">
      <alignment horizontal="left" vertical="top" wrapText="1"/>
    </xf>
    <xf numFmtId="0" fontId="10" fillId="14" borderId="3" xfId="0" applyFont="1" applyFill="1" applyBorder="1" applyAlignment="1">
      <alignment horizontal="left" vertical="top" wrapText="1"/>
    </xf>
    <xf numFmtId="0" fontId="11" fillId="14" borderId="6" xfId="0" applyFont="1" applyFill="1" applyBorder="1" applyAlignment="1">
      <alignment horizontal="left" vertical="top" wrapText="1"/>
    </xf>
    <xf numFmtId="0" fontId="11" fillId="14" borderId="3" xfId="0" applyFont="1" applyFill="1" applyBorder="1" applyAlignment="1">
      <alignment horizontal="left" vertical="top" wrapText="1"/>
    </xf>
    <xf numFmtId="0" fontId="18" fillId="0" borderId="0" xfId="0" applyFont="1" applyAlignment="1">
      <alignment horizontal="left" vertical="top"/>
    </xf>
    <xf numFmtId="0" fontId="17" fillId="0" borderId="0" xfId="0" applyFont="1" applyAlignment="1">
      <alignment horizontal="left" vertical="top"/>
    </xf>
    <xf numFmtId="0" fontId="20" fillId="0" borderId="6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0" fillId="0" borderId="6" xfId="0" applyBorder="1"/>
    <xf numFmtId="0" fontId="10" fillId="4" borderId="6" xfId="0" applyFont="1" applyFill="1" applyBorder="1" applyAlignment="1">
      <alignment horizontal="left" vertical="center" wrapText="1"/>
    </xf>
    <xf numFmtId="0" fontId="21" fillId="0" borderId="0" xfId="0" applyFont="1" applyAlignment="1">
      <alignment horizontal="center" vertical="top"/>
    </xf>
    <xf numFmtId="167" fontId="22" fillId="5" borderId="0" xfId="3" applyFont="1" applyFill="1" applyAlignment="1">
      <alignment horizontal="left" vertical="center"/>
    </xf>
    <xf numFmtId="0" fontId="22" fillId="5" borderId="0" xfId="0" applyFont="1" applyFill="1" applyAlignment="1">
      <alignment horizontal="right" vertical="center"/>
    </xf>
    <xf numFmtId="0" fontId="22" fillId="5" borderId="0" xfId="0" applyFont="1" applyFill="1" applyAlignment="1">
      <alignment horizontal="left" vertical="center"/>
    </xf>
    <xf numFmtId="0" fontId="53" fillId="0" borderId="0" xfId="0" applyFont="1" applyAlignment="1">
      <alignment horizontal="center" vertical="center" wrapText="1"/>
    </xf>
    <xf numFmtId="0" fontId="72" fillId="0" borderId="0" xfId="0" applyFont="1"/>
    <xf numFmtId="0" fontId="0" fillId="0" borderId="0" xfId="0"/>
    <xf numFmtId="0" fontId="58" fillId="0" borderId="0" xfId="0" applyFont="1" applyAlignment="1">
      <alignment horizontal="center" vertical="center"/>
    </xf>
    <xf numFmtId="0" fontId="53" fillId="0" borderId="0" xfId="0" applyFont="1" applyAlignment="1">
      <alignment horizontal="left" vertical="center"/>
    </xf>
    <xf numFmtId="0" fontId="54" fillId="0" borderId="0" xfId="0" applyFont="1" applyAlignment="1">
      <alignment horizontal="center" vertical="center" wrapText="1"/>
    </xf>
    <xf numFmtId="0" fontId="55" fillId="0" borderId="0" xfId="0" applyFont="1" applyAlignment="1">
      <alignment horizontal="center" vertical="center" wrapText="1"/>
    </xf>
    <xf numFmtId="0" fontId="52" fillId="4" borderId="0" xfId="0" applyFont="1" applyFill="1" applyAlignment="1">
      <alignment horizontal="left" vertical="center" wrapText="1"/>
    </xf>
    <xf numFmtId="0" fontId="35" fillId="9" borderId="0" xfId="0" applyFont="1" applyFill="1" applyAlignment="1">
      <alignment horizontal="left" vertical="center" wrapText="1"/>
    </xf>
    <xf numFmtId="0" fontId="64" fillId="10" borderId="0" xfId="0" applyFont="1" applyFill="1" applyAlignment="1">
      <alignment horizontal="left" vertical="center" wrapText="1"/>
    </xf>
    <xf numFmtId="0" fontId="35" fillId="10" borderId="0" xfId="0" applyFont="1" applyFill="1" applyAlignment="1">
      <alignment horizontal="left" vertical="center" wrapText="1"/>
    </xf>
    <xf numFmtId="0" fontId="65" fillId="11" borderId="0" xfId="0" applyFont="1" applyFill="1" applyAlignment="1">
      <alignment horizontal="left" vertical="center" wrapText="1"/>
    </xf>
    <xf numFmtId="0" fontId="44" fillId="11" borderId="0" xfId="0" applyFont="1" applyFill="1" applyAlignment="1">
      <alignment horizontal="left" vertical="center" wrapText="1"/>
    </xf>
    <xf numFmtId="0" fontId="53" fillId="0" borderId="0" xfId="0" applyFont="1" applyAlignment="1">
      <alignment horizontal="left" vertical="center" wrapText="1"/>
    </xf>
    <xf numFmtId="0" fontId="53" fillId="0" borderId="0" xfId="0" applyFont="1" applyAlignment="1">
      <alignment horizontal="center" vertical="center"/>
    </xf>
    <xf numFmtId="0" fontId="38" fillId="10" borderId="0" xfId="0" applyFont="1" applyFill="1" applyAlignment="1">
      <alignment horizontal="left" vertical="center" wrapText="1"/>
    </xf>
    <xf numFmtId="0" fontId="66" fillId="11" borderId="0" xfId="0" applyFont="1" applyFill="1" applyAlignment="1">
      <alignment horizontal="left" vertical="center" wrapText="1"/>
    </xf>
    <xf numFmtId="0" fontId="43" fillId="11" borderId="0" xfId="0" applyFont="1" applyFill="1" applyAlignment="1">
      <alignment horizontal="left" vertical="center" wrapText="1"/>
    </xf>
    <xf numFmtId="0" fontId="34" fillId="0" borderId="0" xfId="0" applyFont="1" applyAlignment="1">
      <alignment horizontal="left" vertical="center"/>
    </xf>
    <xf numFmtId="0" fontId="36" fillId="9" borderId="0" xfId="0" applyFont="1" applyFill="1" applyAlignment="1">
      <alignment horizontal="left" vertical="center" wrapText="1"/>
    </xf>
    <xf numFmtId="0" fontId="35" fillId="11" borderId="0" xfId="0" applyFont="1" applyFill="1" applyAlignment="1">
      <alignment horizontal="left" vertical="center" wrapText="1"/>
    </xf>
    <xf numFmtId="165" fontId="34" fillId="0" borderId="0" xfId="0" applyNumberFormat="1" applyFont="1" applyAlignment="1">
      <alignment horizontal="left" vertical="center" shrinkToFit="1"/>
    </xf>
    <xf numFmtId="0" fontId="37" fillId="4" borderId="0" xfId="0" applyFont="1" applyFill="1" applyAlignment="1">
      <alignment horizontal="left" vertical="center" wrapText="1"/>
    </xf>
    <xf numFmtId="0" fontId="51" fillId="10" borderId="0" xfId="0" applyFont="1" applyFill="1" applyAlignment="1">
      <alignment horizontal="left" vertical="center" wrapText="1"/>
    </xf>
    <xf numFmtId="0" fontId="50" fillId="11" borderId="0" xfId="0" applyFont="1" applyFill="1" applyAlignment="1">
      <alignment horizontal="left" vertical="center" wrapText="1"/>
    </xf>
    <xf numFmtId="0" fontId="38" fillId="11" borderId="0" xfId="0" applyFont="1" applyFill="1" applyAlignment="1">
      <alignment horizontal="left" vertical="center" wrapText="1"/>
    </xf>
    <xf numFmtId="0" fontId="65" fillId="10" borderId="0" xfId="0" applyFont="1" applyFill="1" applyAlignment="1">
      <alignment horizontal="left" vertical="center" wrapText="1"/>
    </xf>
    <xf numFmtId="0" fontId="44" fillId="10" borderId="0" xfId="0" applyFont="1" applyFill="1" applyAlignment="1">
      <alignment horizontal="left" vertical="center" wrapText="1"/>
    </xf>
    <xf numFmtId="0" fontId="29" fillId="0" borderId="0" xfId="0" applyFont="1" applyAlignment="1">
      <alignment horizontal="left" vertical="center" wrapText="1"/>
    </xf>
    <xf numFmtId="0" fontId="36" fillId="4" borderId="0" xfId="0" applyFont="1" applyFill="1" applyAlignment="1">
      <alignment horizontal="left" vertical="center" wrapText="1"/>
    </xf>
    <xf numFmtId="167" fontId="42" fillId="11" borderId="0" xfId="3" applyFont="1" applyFill="1" applyAlignment="1">
      <alignment horizontal="left" vertical="center"/>
    </xf>
    <xf numFmtId="0" fontId="35" fillId="9" borderId="2" xfId="0" applyFont="1" applyFill="1" applyBorder="1" applyAlignment="1">
      <alignment horizontal="left" vertical="center" wrapText="1"/>
    </xf>
    <xf numFmtId="0" fontId="35" fillId="9" borderId="6" xfId="0" applyFont="1" applyFill="1" applyBorder="1" applyAlignment="1">
      <alignment horizontal="left" vertical="center" wrapText="1"/>
    </xf>
    <xf numFmtId="0" fontId="38" fillId="10" borderId="2" xfId="0" applyFont="1" applyFill="1" applyBorder="1" applyAlignment="1">
      <alignment horizontal="left" vertical="center" wrapText="1"/>
    </xf>
    <xf numFmtId="0" fontId="38" fillId="10" borderId="6" xfId="0" applyFont="1" applyFill="1" applyBorder="1" applyAlignment="1">
      <alignment horizontal="left" vertical="center" wrapText="1"/>
    </xf>
    <xf numFmtId="0" fontId="48" fillId="10" borderId="0" xfId="0" applyFont="1" applyFill="1" applyAlignment="1">
      <alignment horizontal="left" vertical="center" wrapText="1"/>
    </xf>
    <xf numFmtId="0" fontId="46" fillId="11" borderId="0" xfId="0" applyFont="1" applyFill="1" applyAlignment="1">
      <alignment horizontal="left" vertical="center" wrapText="1"/>
    </xf>
    <xf numFmtId="0" fontId="22" fillId="9" borderId="0" xfId="0" applyFont="1" applyFill="1" applyAlignment="1">
      <alignment horizontal="left" vertical="center" wrapText="1"/>
    </xf>
    <xf numFmtId="0" fontId="29" fillId="3" borderId="0" xfId="0" applyFont="1" applyFill="1" applyAlignment="1">
      <alignment horizontal="left" vertical="center" wrapText="1"/>
    </xf>
    <xf numFmtId="0" fontId="35" fillId="9" borderId="0" xfId="0" applyFont="1" applyFill="1" applyAlignment="1">
      <alignment horizontal="left" vertical="center"/>
    </xf>
    <xf numFmtId="0" fontId="38" fillId="11" borderId="15" xfId="0" applyFont="1" applyFill="1" applyBorder="1" applyAlignment="1">
      <alignment horizontal="left" vertical="center" wrapText="1"/>
    </xf>
    <xf numFmtId="0" fontId="57" fillId="0" borderId="0" xfId="0" applyFont="1" applyAlignment="1">
      <alignment horizontal="left" vertical="center"/>
    </xf>
    <xf numFmtId="0" fontId="53" fillId="3" borderId="0" xfId="0" applyFont="1" applyFill="1" applyAlignment="1">
      <alignment horizontal="left" vertical="center"/>
    </xf>
    <xf numFmtId="0" fontId="56" fillId="3" borderId="0" xfId="0" applyFont="1" applyFill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35" fillId="7" borderId="0" xfId="0" applyFont="1" applyFill="1" applyAlignment="1">
      <alignment horizontal="left" vertical="center" wrapText="1"/>
    </xf>
    <xf numFmtId="0" fontId="35" fillId="8" borderId="0" xfId="0" applyFont="1" applyFill="1" applyAlignment="1">
      <alignment horizontal="left" vertical="center" wrapText="1"/>
    </xf>
    <xf numFmtId="0" fontId="35" fillId="12" borderId="13" xfId="0" applyFont="1" applyFill="1" applyBorder="1" applyAlignment="1">
      <alignment horizontal="left" vertical="center" wrapText="1"/>
    </xf>
    <xf numFmtId="0" fontId="35" fillId="12" borderId="14" xfId="0" applyFont="1" applyFill="1" applyBorder="1" applyAlignment="1">
      <alignment horizontal="left" vertical="center" wrapText="1"/>
    </xf>
    <xf numFmtId="0" fontId="29" fillId="3" borderId="15" xfId="0" applyFont="1" applyFill="1" applyBorder="1" applyAlignment="1">
      <alignment horizontal="left" vertical="center" wrapText="1"/>
    </xf>
    <xf numFmtId="0" fontId="37" fillId="4" borderId="15" xfId="0" applyFont="1" applyFill="1" applyBorder="1" applyAlignment="1">
      <alignment horizontal="left" vertical="center" wrapText="1"/>
    </xf>
    <xf numFmtId="0" fontId="35" fillId="9" borderId="15" xfId="0" applyFont="1" applyFill="1" applyBorder="1" applyAlignment="1">
      <alignment horizontal="left" vertical="center" wrapText="1"/>
    </xf>
    <xf numFmtId="0" fontId="38" fillId="10" borderId="15" xfId="0" applyFont="1" applyFill="1" applyBorder="1" applyAlignment="1">
      <alignment horizontal="left" vertical="center" wrapText="1"/>
    </xf>
    <xf numFmtId="0" fontId="36" fillId="0" borderId="12" xfId="0" applyFont="1" applyBorder="1" applyAlignment="1">
      <alignment horizontal="left" vertical="center" wrapText="1"/>
    </xf>
    <xf numFmtId="0" fontId="36" fillId="0" borderId="5" xfId="0" applyFont="1" applyBorder="1" applyAlignment="1">
      <alignment horizontal="left" vertical="center" wrapText="1"/>
    </xf>
    <xf numFmtId="0" fontId="73" fillId="0" borderId="0" xfId="0" applyFont="1" applyAlignment="1">
      <alignment horizontal="left"/>
    </xf>
    <xf numFmtId="0" fontId="74" fillId="0" borderId="0" xfId="0" applyFont="1" applyAlignment="1">
      <alignment horizontal="left"/>
    </xf>
    <xf numFmtId="0" fontId="75" fillId="0" borderId="0" xfId="0" applyFont="1" applyAlignment="1">
      <alignment horizontal="center"/>
    </xf>
    <xf numFmtId="0" fontId="0" fillId="0" borderId="4" xfId="0" applyBorder="1" applyAlignment="1">
      <alignment horizontal="center"/>
    </xf>
    <xf numFmtId="0" fontId="35" fillId="7" borderId="6" xfId="0" applyFont="1" applyFill="1" applyBorder="1" applyAlignment="1">
      <alignment horizontal="left" vertical="center" wrapText="1"/>
    </xf>
    <xf numFmtId="0" fontId="35" fillId="7" borderId="4" xfId="0" applyFont="1" applyFill="1" applyBorder="1" applyAlignment="1">
      <alignment horizontal="left" vertical="center" wrapText="1"/>
    </xf>
    <xf numFmtId="0" fontId="35" fillId="7" borderId="3" xfId="0" applyFont="1" applyFill="1" applyBorder="1" applyAlignment="1">
      <alignment horizontal="left" vertical="center" wrapText="1"/>
    </xf>
    <xf numFmtId="0" fontId="35" fillId="0" borderId="2" xfId="0" applyFont="1" applyBorder="1" applyAlignment="1">
      <alignment horizontal="left" vertical="center" wrapText="1"/>
    </xf>
    <xf numFmtId="0" fontId="36" fillId="0" borderId="2" xfId="0" applyFont="1" applyBorder="1" applyAlignment="1">
      <alignment horizontal="left" vertical="center" wrapText="1"/>
    </xf>
    <xf numFmtId="0" fontId="29" fillId="5" borderId="6" xfId="0" applyFont="1" applyFill="1" applyBorder="1" applyAlignment="1">
      <alignment horizontal="center" vertical="center" wrapText="1"/>
    </xf>
    <xf numFmtId="0" fontId="29" fillId="5" borderId="3" xfId="0" applyFont="1" applyFill="1" applyBorder="1" applyAlignment="1">
      <alignment horizontal="center" vertical="center" wrapText="1"/>
    </xf>
    <xf numFmtId="0" fontId="36" fillId="0" borderId="6" xfId="0" applyFont="1" applyBorder="1" applyAlignment="1">
      <alignment horizontal="left" vertical="center" wrapText="1"/>
    </xf>
    <xf numFmtId="0" fontId="36" fillId="0" borderId="3" xfId="0" applyFont="1" applyBorder="1" applyAlignment="1">
      <alignment horizontal="left" vertical="center" wrapText="1"/>
    </xf>
    <xf numFmtId="0" fontId="35" fillId="12" borderId="0" xfId="0" applyFont="1" applyFill="1" applyAlignment="1">
      <alignment horizontal="left" vertical="center" wrapText="1"/>
    </xf>
    <xf numFmtId="0" fontId="35" fillId="12" borderId="16" xfId="0" applyFont="1" applyFill="1" applyBorder="1" applyAlignment="1">
      <alignment horizontal="left" vertical="center" wrapText="1"/>
    </xf>
    <xf numFmtId="0" fontId="35" fillId="0" borderId="6" xfId="0" applyFont="1" applyBorder="1" applyAlignment="1">
      <alignment horizontal="left" vertical="center" wrapText="1"/>
    </xf>
    <xf numFmtId="0" fontId="35" fillId="0" borderId="3" xfId="0" applyFont="1" applyBorder="1" applyAlignment="1">
      <alignment horizontal="left" vertical="center" wrapText="1"/>
    </xf>
    <xf numFmtId="0" fontId="36" fillId="3" borderId="6" xfId="0" applyFont="1" applyFill="1" applyBorder="1" applyAlignment="1">
      <alignment horizontal="left" vertical="center" wrapText="1"/>
    </xf>
    <xf numFmtId="0" fontId="36" fillId="3" borderId="3" xfId="0" applyFont="1" applyFill="1" applyBorder="1" applyAlignment="1">
      <alignment horizontal="left" vertical="center" wrapText="1"/>
    </xf>
  </cellXfs>
  <cellStyles count="16">
    <cellStyle name="40% - Isticanje4" xfId="15" builtinId="43"/>
    <cellStyle name="Comma 2" xfId="1" xr:uid="{00000000-0005-0000-0000-000000000000}"/>
    <cellStyle name="Excel Built-in Comma" xfId="2" xr:uid="{00000000-0005-0000-0000-000001000000}"/>
    <cellStyle name="Excel Built-in Normal" xfId="11" xr:uid="{832E6216-E641-421F-8FAD-5DC58BF5BE6C}"/>
    <cellStyle name="Excel Built-in Normal 1" xfId="3" xr:uid="{00000000-0005-0000-0000-000002000000}"/>
    <cellStyle name="Heading" xfId="4" xr:uid="{00000000-0005-0000-0000-000003000000}"/>
    <cellStyle name="Heading1" xfId="5" xr:uid="{00000000-0005-0000-0000-000004000000}"/>
    <cellStyle name="Normal 2" xfId="6" xr:uid="{00000000-0005-0000-0000-000006000000}"/>
    <cellStyle name="Normal 2 2" xfId="12" xr:uid="{D6AAF3D0-86FA-4B10-8536-8B42954A9085}"/>
    <cellStyle name="Normal 3" xfId="7" xr:uid="{00000000-0005-0000-0000-000007000000}"/>
    <cellStyle name="Normal 3 2" xfId="13" xr:uid="{A953665E-2C5C-4C04-8FE5-B2D16E82873C}"/>
    <cellStyle name="Normal 4" xfId="10" xr:uid="{2BEAF95A-E75E-497F-9C76-4B8A042BFC7C}"/>
    <cellStyle name="Normalno" xfId="0" builtinId="0" customBuiltin="1"/>
    <cellStyle name="Obično_List7" xfId="14" xr:uid="{EFBA6473-4D99-4E8A-A584-6506DB7AE551}"/>
    <cellStyle name="Result" xfId="8" xr:uid="{00000000-0005-0000-0000-000008000000}"/>
    <cellStyle name="Result2" xfId="9" xr:uid="{00000000-0005-0000-0000-000009000000}"/>
  </cellStyles>
  <dxfs count="0"/>
  <tableStyles count="0" defaultTableStyle="TableStyleMedium2" defaultPivotStyle="PivotStyleLight16"/>
  <colors>
    <mruColors>
      <color rgb="FF6666FF"/>
      <color rgb="FF9900FF"/>
      <color rgb="FFCC66FF"/>
      <color rgb="FF66FF33"/>
      <color rgb="FF00CC00"/>
      <color rgb="FF00FF00"/>
      <color rgb="FF92D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F27"/>
  <sheetViews>
    <sheetView topLeftCell="A19" workbookViewId="0">
      <selection sqref="A1:G1"/>
    </sheetView>
  </sheetViews>
  <sheetFormatPr defaultRowHeight="15.75"/>
  <cols>
    <col min="1" max="4" width="8.125" customWidth="1"/>
    <col min="5" max="5" width="12.875" style="78" customWidth="1"/>
    <col min="6" max="6" width="10.875" style="122" customWidth="1"/>
    <col min="7" max="7" width="10" style="122" customWidth="1"/>
    <col min="8" max="8" width="5.5" style="2" customWidth="1"/>
    <col min="9" max="9" width="8.125" customWidth="1"/>
    <col min="10" max="10" width="9.75" customWidth="1"/>
    <col min="11" max="1021" width="8.125" customWidth="1"/>
  </cols>
  <sheetData>
    <row r="1" spans="1:1020" ht="40.5" customHeight="1">
      <c r="A1" s="345" t="s">
        <v>296</v>
      </c>
      <c r="B1" s="345"/>
      <c r="C1" s="345"/>
      <c r="D1" s="345"/>
      <c r="E1" s="345"/>
      <c r="F1" s="345"/>
      <c r="G1" s="345"/>
      <c r="H1" s="9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  <c r="KQ1" s="1"/>
      <c r="KR1" s="1"/>
      <c r="KS1" s="1"/>
      <c r="KT1" s="1"/>
      <c r="KU1" s="1"/>
      <c r="KV1" s="1"/>
      <c r="KW1" s="1"/>
      <c r="KX1" s="1"/>
      <c r="KY1" s="1"/>
      <c r="KZ1" s="1"/>
      <c r="LA1" s="1"/>
      <c r="LB1" s="1"/>
      <c r="LC1" s="1"/>
      <c r="LD1" s="1"/>
      <c r="LE1" s="1"/>
      <c r="LF1" s="1"/>
      <c r="LG1" s="1"/>
      <c r="LH1" s="1"/>
      <c r="LI1" s="1"/>
      <c r="LJ1" s="1"/>
      <c r="LK1" s="1"/>
      <c r="LL1" s="1"/>
      <c r="LM1" s="1"/>
      <c r="LN1" s="1"/>
      <c r="LO1" s="1"/>
      <c r="LP1" s="1"/>
      <c r="LQ1" s="1"/>
      <c r="LR1" s="1"/>
      <c r="LS1" s="1"/>
      <c r="LT1" s="1"/>
      <c r="LU1" s="1"/>
      <c r="LV1" s="1"/>
      <c r="LW1" s="1"/>
      <c r="LX1" s="1"/>
      <c r="LY1" s="1"/>
      <c r="LZ1" s="1"/>
      <c r="MA1" s="1"/>
      <c r="MB1" s="1"/>
      <c r="MC1" s="1"/>
      <c r="MD1" s="1"/>
      <c r="ME1" s="1"/>
      <c r="MF1" s="1"/>
      <c r="MG1" s="1"/>
      <c r="MH1" s="1"/>
      <c r="MI1" s="1"/>
      <c r="MJ1" s="1"/>
      <c r="MK1" s="1"/>
      <c r="ML1" s="1"/>
      <c r="MM1" s="1"/>
      <c r="MN1" s="1"/>
      <c r="MO1" s="1"/>
      <c r="MP1" s="1"/>
      <c r="MQ1" s="1"/>
      <c r="MR1" s="1"/>
      <c r="MS1" s="1"/>
      <c r="MT1" s="1"/>
      <c r="MU1" s="1"/>
      <c r="MV1" s="1"/>
      <c r="MW1" s="1"/>
      <c r="MX1" s="1"/>
      <c r="MY1" s="1"/>
      <c r="MZ1" s="1"/>
      <c r="NA1" s="1"/>
      <c r="NB1" s="1"/>
      <c r="NC1" s="1"/>
      <c r="ND1" s="1"/>
      <c r="NE1" s="1"/>
      <c r="NF1" s="1"/>
      <c r="NG1" s="1"/>
      <c r="NH1" s="1"/>
      <c r="NI1" s="1"/>
      <c r="NJ1" s="1"/>
      <c r="NK1" s="1"/>
      <c r="NL1" s="1"/>
      <c r="NM1" s="1"/>
      <c r="NN1" s="1"/>
      <c r="NO1" s="1"/>
      <c r="NP1" s="1"/>
      <c r="NQ1" s="1"/>
      <c r="NR1" s="1"/>
      <c r="NS1" s="1"/>
      <c r="NT1" s="1"/>
      <c r="NU1" s="1"/>
      <c r="NV1" s="1"/>
      <c r="NW1" s="1"/>
      <c r="NX1" s="1"/>
      <c r="NY1" s="1"/>
      <c r="NZ1" s="1"/>
      <c r="OA1" s="1"/>
      <c r="OB1" s="1"/>
      <c r="OC1" s="1"/>
      <c r="OD1" s="1"/>
      <c r="OE1" s="1"/>
      <c r="OF1" s="1"/>
      <c r="OG1" s="1"/>
      <c r="OH1" s="1"/>
      <c r="OI1" s="1"/>
      <c r="OJ1" s="1"/>
      <c r="OK1" s="1"/>
      <c r="OL1" s="1"/>
      <c r="OM1" s="1"/>
      <c r="ON1" s="1"/>
      <c r="OO1" s="1"/>
      <c r="OP1" s="1"/>
      <c r="OQ1" s="1"/>
      <c r="OR1" s="1"/>
      <c r="OS1" s="1"/>
      <c r="OT1" s="1"/>
      <c r="OU1" s="1"/>
      <c r="OV1" s="1"/>
      <c r="OW1" s="1"/>
      <c r="OX1" s="1"/>
      <c r="OY1" s="1"/>
      <c r="OZ1" s="1"/>
      <c r="PA1" s="1"/>
      <c r="PB1" s="1"/>
      <c r="PC1" s="1"/>
      <c r="PD1" s="1"/>
      <c r="PE1" s="1"/>
      <c r="PF1" s="1"/>
      <c r="PG1" s="1"/>
      <c r="PH1" s="1"/>
      <c r="PI1" s="1"/>
      <c r="PJ1" s="1"/>
      <c r="PK1" s="1"/>
      <c r="PL1" s="1"/>
      <c r="PM1" s="1"/>
      <c r="PN1" s="1"/>
      <c r="PO1" s="1"/>
      <c r="PP1" s="1"/>
      <c r="PQ1" s="1"/>
      <c r="PR1" s="1"/>
      <c r="PS1" s="1"/>
      <c r="PT1" s="1"/>
      <c r="PU1" s="1"/>
      <c r="PV1" s="1"/>
      <c r="PW1" s="1"/>
      <c r="PX1" s="1"/>
      <c r="PY1" s="1"/>
      <c r="PZ1" s="1"/>
      <c r="QA1" s="1"/>
      <c r="QB1" s="1"/>
      <c r="QC1" s="1"/>
      <c r="QD1" s="1"/>
      <c r="QE1" s="1"/>
      <c r="QF1" s="1"/>
      <c r="QG1" s="1"/>
      <c r="QH1" s="1"/>
      <c r="QI1" s="1"/>
      <c r="QJ1" s="1"/>
      <c r="QK1" s="1"/>
      <c r="QL1" s="1"/>
      <c r="QM1" s="1"/>
      <c r="QN1" s="1"/>
      <c r="QO1" s="1"/>
      <c r="QP1" s="1"/>
      <c r="QQ1" s="1"/>
      <c r="QR1" s="1"/>
      <c r="QS1" s="1"/>
      <c r="QT1" s="1"/>
      <c r="QU1" s="1"/>
      <c r="QV1" s="1"/>
      <c r="QW1" s="1"/>
      <c r="QX1" s="1"/>
      <c r="QY1" s="1"/>
      <c r="QZ1" s="1"/>
      <c r="RA1" s="1"/>
      <c r="RB1" s="1"/>
      <c r="RC1" s="1"/>
      <c r="RD1" s="1"/>
      <c r="RE1" s="1"/>
      <c r="RF1" s="1"/>
      <c r="RG1" s="1"/>
      <c r="RH1" s="1"/>
      <c r="RI1" s="1"/>
      <c r="RJ1" s="1"/>
      <c r="RK1" s="1"/>
      <c r="RL1" s="1"/>
      <c r="RM1" s="1"/>
      <c r="RN1" s="1"/>
      <c r="RO1" s="1"/>
      <c r="RP1" s="1"/>
      <c r="RQ1" s="1"/>
      <c r="RR1" s="1"/>
      <c r="RS1" s="1"/>
      <c r="RT1" s="1"/>
      <c r="RU1" s="1"/>
      <c r="RV1" s="1"/>
      <c r="RW1" s="1"/>
      <c r="RX1" s="1"/>
      <c r="RY1" s="1"/>
      <c r="RZ1" s="1"/>
      <c r="SA1" s="1"/>
      <c r="SB1" s="1"/>
      <c r="SC1" s="1"/>
      <c r="SD1" s="1"/>
      <c r="SE1" s="1"/>
      <c r="SF1" s="1"/>
      <c r="SG1" s="1"/>
      <c r="SH1" s="1"/>
      <c r="SI1" s="1"/>
      <c r="SJ1" s="1"/>
      <c r="SK1" s="1"/>
      <c r="SL1" s="1"/>
      <c r="SM1" s="1"/>
      <c r="SN1" s="1"/>
      <c r="SO1" s="1"/>
      <c r="SP1" s="1"/>
      <c r="SQ1" s="1"/>
      <c r="SR1" s="1"/>
      <c r="SS1" s="1"/>
      <c r="ST1" s="1"/>
      <c r="SU1" s="1"/>
      <c r="SV1" s="1"/>
      <c r="SW1" s="1"/>
      <c r="SX1" s="1"/>
      <c r="SY1" s="1"/>
      <c r="SZ1" s="1"/>
      <c r="TA1" s="1"/>
      <c r="TB1" s="1"/>
      <c r="TC1" s="1"/>
      <c r="TD1" s="1"/>
      <c r="TE1" s="1"/>
      <c r="TF1" s="1"/>
      <c r="TG1" s="1"/>
      <c r="TH1" s="1"/>
      <c r="TI1" s="1"/>
      <c r="TJ1" s="1"/>
      <c r="TK1" s="1"/>
      <c r="TL1" s="1"/>
      <c r="TM1" s="1"/>
      <c r="TN1" s="1"/>
      <c r="TO1" s="1"/>
      <c r="TP1" s="1"/>
      <c r="TQ1" s="1"/>
      <c r="TR1" s="1"/>
      <c r="TS1" s="1"/>
      <c r="TT1" s="1"/>
      <c r="TU1" s="1"/>
      <c r="TV1" s="1"/>
      <c r="TW1" s="1"/>
      <c r="TX1" s="1"/>
      <c r="TY1" s="1"/>
      <c r="TZ1" s="1"/>
      <c r="UA1" s="1"/>
      <c r="UB1" s="1"/>
      <c r="UC1" s="1"/>
      <c r="UD1" s="1"/>
      <c r="UE1" s="1"/>
      <c r="UF1" s="1"/>
      <c r="UG1" s="1"/>
      <c r="UH1" s="1"/>
      <c r="UI1" s="1"/>
      <c r="UJ1" s="1"/>
      <c r="UK1" s="1"/>
      <c r="UL1" s="1"/>
      <c r="UM1" s="1"/>
      <c r="UN1" s="1"/>
      <c r="UO1" s="1"/>
      <c r="UP1" s="1"/>
      <c r="UQ1" s="1"/>
      <c r="UR1" s="1"/>
      <c r="US1" s="1"/>
      <c r="UT1" s="1"/>
      <c r="UU1" s="1"/>
      <c r="UV1" s="1"/>
      <c r="UW1" s="1"/>
      <c r="UX1" s="1"/>
      <c r="UY1" s="1"/>
      <c r="UZ1" s="1"/>
      <c r="VA1" s="1"/>
      <c r="VB1" s="1"/>
      <c r="VC1" s="1"/>
      <c r="VD1" s="1"/>
      <c r="VE1" s="1"/>
      <c r="VF1" s="1"/>
      <c r="VG1" s="1"/>
      <c r="VH1" s="1"/>
      <c r="VI1" s="1"/>
      <c r="VJ1" s="1"/>
      <c r="VK1" s="1"/>
      <c r="VL1" s="1"/>
      <c r="VM1" s="1"/>
      <c r="VN1" s="1"/>
      <c r="VO1" s="1"/>
      <c r="VP1" s="1"/>
      <c r="VQ1" s="1"/>
      <c r="VR1" s="1"/>
      <c r="VS1" s="1"/>
      <c r="VT1" s="1"/>
      <c r="VU1" s="1"/>
      <c r="VV1" s="1"/>
      <c r="VW1" s="1"/>
      <c r="VX1" s="1"/>
      <c r="VY1" s="1"/>
      <c r="VZ1" s="1"/>
      <c r="WA1" s="1"/>
      <c r="WB1" s="1"/>
      <c r="WC1" s="1"/>
      <c r="WD1" s="1"/>
      <c r="WE1" s="1"/>
      <c r="WF1" s="1"/>
      <c r="WG1" s="1"/>
      <c r="WH1" s="1"/>
      <c r="WI1" s="1"/>
      <c r="WJ1" s="1"/>
      <c r="WK1" s="1"/>
      <c r="WL1" s="1"/>
      <c r="WM1" s="1"/>
      <c r="WN1" s="1"/>
      <c r="WO1" s="1"/>
      <c r="WP1" s="1"/>
      <c r="WQ1" s="1"/>
      <c r="WR1" s="1"/>
      <c r="WS1" s="1"/>
      <c r="WT1" s="1"/>
      <c r="WU1" s="1"/>
      <c r="WV1" s="1"/>
      <c r="WW1" s="1"/>
      <c r="WX1" s="1"/>
      <c r="WY1" s="1"/>
      <c r="WZ1" s="1"/>
      <c r="XA1" s="1"/>
      <c r="XB1" s="1"/>
      <c r="XC1" s="1"/>
      <c r="XD1" s="1"/>
      <c r="XE1" s="1"/>
      <c r="XF1" s="1"/>
      <c r="XG1" s="1"/>
      <c r="XH1" s="1"/>
      <c r="XI1" s="1"/>
      <c r="XJ1" s="1"/>
      <c r="XK1" s="1"/>
      <c r="XL1" s="1"/>
      <c r="XM1" s="1"/>
      <c r="XN1" s="1"/>
      <c r="XO1" s="1"/>
      <c r="XP1" s="1"/>
      <c r="XQ1" s="1"/>
      <c r="XR1" s="1"/>
      <c r="XS1" s="1"/>
      <c r="XT1" s="1"/>
      <c r="XU1" s="1"/>
      <c r="XV1" s="1"/>
      <c r="XW1" s="1"/>
      <c r="XX1" s="1"/>
      <c r="XY1" s="1"/>
      <c r="XZ1" s="1"/>
      <c r="YA1" s="1"/>
      <c r="YB1" s="1"/>
      <c r="YC1" s="1"/>
      <c r="YD1" s="1"/>
      <c r="YE1" s="1"/>
      <c r="YF1" s="1"/>
      <c r="YG1" s="1"/>
      <c r="YH1" s="1"/>
      <c r="YI1" s="1"/>
      <c r="YJ1" s="1"/>
      <c r="YK1" s="1"/>
      <c r="YL1" s="1"/>
      <c r="YM1" s="1"/>
      <c r="YN1" s="1"/>
      <c r="YO1" s="1"/>
      <c r="YP1" s="1"/>
      <c r="YQ1" s="1"/>
      <c r="YR1" s="1"/>
      <c r="YS1" s="1"/>
      <c r="YT1" s="1"/>
      <c r="YU1" s="1"/>
      <c r="YV1" s="1"/>
      <c r="YW1" s="1"/>
      <c r="YX1" s="1"/>
      <c r="YY1" s="1"/>
      <c r="YZ1" s="1"/>
      <c r="ZA1" s="1"/>
      <c r="ZB1" s="1"/>
      <c r="ZC1" s="1"/>
      <c r="ZD1" s="1"/>
      <c r="ZE1" s="1"/>
      <c r="ZF1" s="1"/>
      <c r="ZG1" s="1"/>
      <c r="ZH1" s="1"/>
      <c r="ZI1" s="1"/>
      <c r="ZJ1" s="1"/>
      <c r="ZK1" s="1"/>
      <c r="ZL1" s="1"/>
      <c r="ZM1" s="1"/>
      <c r="ZN1" s="1"/>
      <c r="ZO1" s="1"/>
      <c r="ZP1" s="1"/>
      <c r="ZQ1" s="1"/>
      <c r="ZR1" s="1"/>
      <c r="ZS1" s="1"/>
      <c r="ZT1" s="1"/>
      <c r="ZU1" s="1"/>
      <c r="ZV1" s="1"/>
      <c r="ZW1" s="1"/>
      <c r="ZX1" s="1"/>
      <c r="ZY1" s="1"/>
      <c r="ZZ1" s="1"/>
      <c r="AAA1" s="1"/>
      <c r="AAB1" s="1"/>
      <c r="AAC1" s="1"/>
      <c r="AAD1" s="1"/>
      <c r="AAE1" s="1"/>
      <c r="AAF1" s="1"/>
      <c r="AAG1" s="1"/>
      <c r="AAH1" s="1"/>
      <c r="AAI1" s="1"/>
      <c r="AAJ1" s="1"/>
      <c r="AAK1" s="1"/>
      <c r="AAL1" s="1"/>
      <c r="AAM1" s="1"/>
      <c r="AAN1" s="1"/>
      <c r="AAO1" s="1"/>
      <c r="AAP1" s="1"/>
      <c r="AAQ1" s="1"/>
      <c r="AAR1" s="1"/>
      <c r="AAS1" s="1"/>
      <c r="AAT1" s="1"/>
      <c r="AAU1" s="1"/>
      <c r="AAV1" s="1"/>
      <c r="AAW1" s="1"/>
      <c r="AAX1" s="1"/>
      <c r="AAY1" s="1"/>
      <c r="AAZ1" s="1"/>
      <c r="ABA1" s="1"/>
      <c r="ABB1" s="1"/>
      <c r="ABC1" s="1"/>
      <c r="ABD1" s="1"/>
      <c r="ABE1" s="1"/>
      <c r="ABF1" s="1"/>
      <c r="ABG1" s="1"/>
      <c r="ABH1" s="1"/>
      <c r="ABI1" s="1"/>
      <c r="ABJ1" s="1"/>
      <c r="ABK1" s="1"/>
      <c r="ABL1" s="1"/>
      <c r="ABM1" s="1"/>
      <c r="ABN1" s="1"/>
      <c r="ABO1" s="1"/>
      <c r="ABP1" s="1"/>
      <c r="ABQ1" s="1"/>
      <c r="ABR1" s="1"/>
      <c r="ABS1" s="1"/>
      <c r="ABT1" s="1"/>
      <c r="ABU1" s="1"/>
      <c r="ABV1" s="1"/>
      <c r="ABW1" s="1"/>
      <c r="ABX1" s="1"/>
      <c r="ABY1" s="1"/>
      <c r="ABZ1" s="1"/>
      <c r="ACA1" s="1"/>
      <c r="ACB1" s="1"/>
      <c r="ACC1" s="1"/>
      <c r="ACD1" s="1"/>
      <c r="ACE1" s="1"/>
      <c r="ACF1" s="1"/>
      <c r="ACG1" s="1"/>
      <c r="ACH1" s="1"/>
      <c r="ACI1" s="1"/>
      <c r="ACJ1" s="1"/>
      <c r="ACK1" s="1"/>
      <c r="ACL1" s="1"/>
      <c r="ACM1" s="1"/>
      <c r="ACN1" s="1"/>
      <c r="ACO1" s="1"/>
      <c r="ACP1" s="1"/>
      <c r="ACQ1" s="1"/>
      <c r="ACR1" s="1"/>
      <c r="ACS1" s="1"/>
      <c r="ACT1" s="1"/>
      <c r="ACU1" s="1"/>
      <c r="ACV1" s="1"/>
      <c r="ACW1" s="1"/>
      <c r="ACX1" s="1"/>
      <c r="ACY1" s="1"/>
      <c r="ACZ1" s="1"/>
      <c r="ADA1" s="1"/>
      <c r="ADB1" s="1"/>
      <c r="ADC1" s="1"/>
      <c r="ADD1" s="1"/>
      <c r="ADE1" s="1"/>
      <c r="ADF1" s="1"/>
      <c r="ADG1" s="1"/>
      <c r="ADH1" s="1"/>
      <c r="ADI1" s="1"/>
      <c r="ADJ1" s="1"/>
      <c r="ADK1" s="1"/>
      <c r="ADL1" s="1"/>
      <c r="ADM1" s="1"/>
      <c r="ADN1" s="1"/>
      <c r="ADO1" s="1"/>
      <c r="ADP1" s="1"/>
      <c r="ADQ1" s="1"/>
      <c r="ADR1" s="1"/>
      <c r="ADS1" s="1"/>
      <c r="ADT1" s="1"/>
      <c r="ADU1" s="1"/>
      <c r="ADV1" s="1"/>
      <c r="ADW1" s="1"/>
      <c r="ADX1" s="1"/>
      <c r="ADY1" s="1"/>
      <c r="ADZ1" s="1"/>
      <c r="AEA1" s="1"/>
      <c r="AEB1" s="1"/>
      <c r="AEC1" s="1"/>
      <c r="AED1" s="1"/>
      <c r="AEE1" s="1"/>
      <c r="AEF1" s="1"/>
      <c r="AEG1" s="1"/>
      <c r="AEH1" s="1"/>
      <c r="AEI1" s="1"/>
      <c r="AEJ1" s="1"/>
      <c r="AEK1" s="1"/>
      <c r="AEL1" s="1"/>
      <c r="AEM1" s="1"/>
      <c r="AEN1" s="1"/>
      <c r="AEO1" s="1"/>
      <c r="AEP1" s="1"/>
      <c r="AEQ1" s="1"/>
      <c r="AER1" s="1"/>
      <c r="AES1" s="1"/>
      <c r="AET1" s="1"/>
      <c r="AEU1" s="1"/>
      <c r="AEV1" s="1"/>
      <c r="AEW1" s="1"/>
      <c r="AEX1" s="1"/>
      <c r="AEY1" s="1"/>
      <c r="AEZ1" s="1"/>
      <c r="AFA1" s="1"/>
      <c r="AFB1" s="1"/>
      <c r="AFC1" s="1"/>
      <c r="AFD1" s="1"/>
      <c r="AFE1" s="1"/>
      <c r="AFF1" s="1"/>
      <c r="AFG1" s="1"/>
      <c r="AFH1" s="1"/>
      <c r="AFI1" s="1"/>
      <c r="AFJ1" s="1"/>
      <c r="AFK1" s="1"/>
      <c r="AFL1" s="1"/>
      <c r="AFM1" s="1"/>
      <c r="AFN1" s="1"/>
      <c r="AFO1" s="1"/>
      <c r="AFP1" s="1"/>
      <c r="AFQ1" s="1"/>
      <c r="AFR1" s="1"/>
      <c r="AFS1" s="1"/>
      <c r="AFT1" s="1"/>
      <c r="AFU1" s="1"/>
      <c r="AFV1" s="1"/>
      <c r="AFW1" s="1"/>
      <c r="AFX1" s="1"/>
      <c r="AFY1" s="1"/>
      <c r="AFZ1" s="1"/>
      <c r="AGA1" s="1"/>
      <c r="AGB1" s="1"/>
      <c r="AGC1" s="1"/>
      <c r="AGD1" s="1"/>
      <c r="AGE1" s="1"/>
      <c r="AGF1" s="1"/>
      <c r="AGG1" s="1"/>
      <c r="AGH1" s="1"/>
      <c r="AGI1" s="1"/>
      <c r="AGJ1" s="1"/>
      <c r="AGK1" s="1"/>
      <c r="AGL1" s="1"/>
      <c r="AGM1" s="1"/>
      <c r="AGN1" s="1"/>
      <c r="AGO1" s="1"/>
      <c r="AGP1" s="1"/>
      <c r="AGQ1" s="1"/>
      <c r="AGR1" s="1"/>
      <c r="AGS1" s="1"/>
      <c r="AGT1" s="1"/>
      <c r="AGU1" s="1"/>
      <c r="AGV1" s="1"/>
      <c r="AGW1" s="1"/>
      <c r="AGX1" s="1"/>
      <c r="AGY1" s="1"/>
      <c r="AGZ1" s="1"/>
      <c r="AHA1" s="1"/>
      <c r="AHB1" s="1"/>
      <c r="AHC1" s="1"/>
      <c r="AHD1" s="1"/>
      <c r="AHE1" s="1"/>
      <c r="AHF1" s="1"/>
      <c r="AHG1" s="1"/>
      <c r="AHH1" s="1"/>
      <c r="AHI1" s="1"/>
      <c r="AHJ1" s="1"/>
      <c r="AHK1" s="1"/>
      <c r="AHL1" s="1"/>
      <c r="AHM1" s="1"/>
      <c r="AHN1" s="1"/>
      <c r="AHO1" s="1"/>
      <c r="AHP1" s="1"/>
      <c r="AHQ1" s="1"/>
      <c r="AHR1" s="1"/>
      <c r="AHS1" s="1"/>
      <c r="AHT1" s="1"/>
      <c r="AHU1" s="1"/>
      <c r="AHV1" s="1"/>
      <c r="AHW1" s="1"/>
      <c r="AHX1" s="1"/>
      <c r="AHY1" s="1"/>
      <c r="AHZ1" s="1"/>
      <c r="AIA1" s="1"/>
      <c r="AIB1" s="1"/>
      <c r="AIC1" s="1"/>
      <c r="AID1" s="1"/>
      <c r="AIE1" s="1"/>
      <c r="AIF1" s="1"/>
      <c r="AIG1" s="1"/>
      <c r="AIH1" s="1"/>
      <c r="AII1" s="1"/>
      <c r="AIJ1" s="1"/>
      <c r="AIK1" s="1"/>
      <c r="AIL1" s="1"/>
      <c r="AIM1" s="1"/>
      <c r="AIN1" s="1"/>
      <c r="AIO1" s="1"/>
      <c r="AIP1" s="1"/>
      <c r="AIQ1" s="1"/>
      <c r="AIR1" s="1"/>
      <c r="AIS1" s="1"/>
      <c r="AIT1" s="1"/>
      <c r="AIU1" s="1"/>
      <c r="AIV1" s="1"/>
      <c r="AIW1" s="1"/>
      <c r="AIX1" s="1"/>
      <c r="AIY1" s="1"/>
      <c r="AIZ1" s="1"/>
      <c r="AJA1" s="1"/>
      <c r="AJB1" s="1"/>
      <c r="AJC1" s="1"/>
      <c r="AJD1" s="1"/>
      <c r="AJE1" s="1"/>
      <c r="AJF1" s="1"/>
      <c r="AJG1" s="1"/>
      <c r="AJH1" s="1"/>
      <c r="AJI1" s="1"/>
      <c r="AJJ1" s="1"/>
      <c r="AJK1" s="1"/>
      <c r="AJL1" s="1"/>
      <c r="AJM1" s="1"/>
      <c r="AJN1" s="1"/>
      <c r="AJO1" s="1"/>
      <c r="AJP1" s="1"/>
      <c r="AJQ1" s="1"/>
      <c r="AJR1" s="1"/>
      <c r="AJS1" s="1"/>
      <c r="AJT1" s="1"/>
      <c r="AJU1" s="1"/>
      <c r="AJV1" s="1"/>
      <c r="AJW1" s="1"/>
      <c r="AJX1" s="1"/>
      <c r="AJY1" s="1"/>
      <c r="AJZ1" s="1"/>
      <c r="AKA1" s="1"/>
      <c r="AKB1" s="1"/>
      <c r="AKC1" s="1"/>
      <c r="AKD1" s="1"/>
      <c r="AKE1" s="1"/>
      <c r="AKF1" s="1"/>
      <c r="AKG1" s="1"/>
      <c r="AKH1" s="1"/>
      <c r="AKI1" s="1"/>
      <c r="AKJ1" s="1"/>
      <c r="AKK1" s="1"/>
      <c r="AKL1" s="1"/>
      <c r="AKM1" s="1"/>
      <c r="AKN1" s="1"/>
      <c r="AKO1" s="1"/>
      <c r="AKP1" s="1"/>
      <c r="AKQ1" s="1"/>
      <c r="AKR1" s="1"/>
      <c r="AKS1" s="1"/>
      <c r="AKT1" s="1"/>
      <c r="AKU1" s="1"/>
      <c r="AKV1" s="1"/>
      <c r="AKW1" s="1"/>
      <c r="AKX1" s="1"/>
      <c r="AKY1" s="1"/>
      <c r="AKZ1" s="1"/>
      <c r="ALA1" s="1"/>
      <c r="ALB1" s="1"/>
      <c r="ALC1" s="1"/>
      <c r="ALD1" s="1"/>
      <c r="ALE1" s="1"/>
      <c r="ALF1" s="1"/>
      <c r="ALG1" s="1"/>
      <c r="ALH1" s="1"/>
      <c r="ALI1" s="1"/>
      <c r="ALJ1" s="1"/>
      <c r="ALK1" s="1"/>
      <c r="ALL1" s="1"/>
      <c r="ALM1" s="1"/>
      <c r="ALN1" s="1"/>
      <c r="ALO1" s="1"/>
      <c r="ALP1" s="1"/>
      <c r="ALQ1" s="1"/>
      <c r="ALR1" s="1"/>
      <c r="ALS1" s="1"/>
      <c r="ALT1" s="1"/>
      <c r="ALU1" s="1"/>
      <c r="ALV1" s="1"/>
      <c r="ALW1" s="1"/>
      <c r="ALX1" s="1"/>
      <c r="ALY1" s="1"/>
      <c r="ALZ1" s="1"/>
      <c r="AMA1" s="1"/>
      <c r="AMB1" s="1"/>
      <c r="AMC1" s="1"/>
      <c r="AMD1" s="1"/>
      <c r="AME1" s="1"/>
      <c r="AMF1" s="1"/>
    </row>
    <row r="2" spans="1:1020" ht="17.25">
      <c r="A2" s="351" t="s">
        <v>278</v>
      </c>
      <c r="B2" s="351"/>
      <c r="C2" s="351"/>
      <c r="D2" s="351"/>
      <c r="E2" s="351"/>
      <c r="F2" s="351"/>
      <c r="G2" s="351"/>
      <c r="H2" s="10"/>
    </row>
    <row r="3" spans="1:1020" ht="17.25">
      <c r="A3" s="351" t="s">
        <v>277</v>
      </c>
      <c r="B3" s="351"/>
      <c r="C3" s="351"/>
      <c r="D3" s="351"/>
      <c r="E3" s="351"/>
      <c r="F3" s="10"/>
      <c r="G3" s="10"/>
      <c r="H3" s="10"/>
    </row>
    <row r="4" spans="1:1020" ht="14.25">
      <c r="A4" s="352" t="s">
        <v>0</v>
      </c>
      <c r="B4" s="352"/>
      <c r="C4" s="352"/>
      <c r="D4" s="352"/>
      <c r="E4" s="352"/>
      <c r="F4" s="352"/>
      <c r="G4" s="352"/>
      <c r="H4" s="11"/>
    </row>
    <row r="5" spans="1:1020" ht="14.25">
      <c r="A5" s="353" t="s">
        <v>289</v>
      </c>
      <c r="B5" s="353"/>
      <c r="C5" s="353"/>
      <c r="D5" s="353"/>
      <c r="E5" s="353"/>
    </row>
    <row r="6" spans="1:1020" ht="31.5">
      <c r="A6" s="3"/>
      <c r="B6" s="348"/>
      <c r="C6" s="348"/>
      <c r="D6" s="348"/>
      <c r="E6" s="75" t="s">
        <v>268</v>
      </c>
      <c r="F6" s="123" t="s">
        <v>275</v>
      </c>
      <c r="G6" s="123" t="s">
        <v>276</v>
      </c>
      <c r="H6" s="73" t="s">
        <v>286</v>
      </c>
    </row>
    <row r="7" spans="1:1020">
      <c r="A7" s="4"/>
      <c r="B7" s="348"/>
      <c r="C7" s="348"/>
      <c r="D7" s="348"/>
      <c r="E7" s="76">
        <v>1</v>
      </c>
      <c r="F7" s="124">
        <v>2</v>
      </c>
      <c r="G7" s="124">
        <v>3</v>
      </c>
      <c r="H7" s="77">
        <v>4</v>
      </c>
    </row>
    <row r="8" spans="1:1020" ht="15" customHeight="1">
      <c r="A8" s="349" t="s">
        <v>1</v>
      </c>
      <c r="B8" s="349"/>
      <c r="C8" s="349"/>
      <c r="D8" s="349"/>
      <c r="E8" s="75"/>
      <c r="F8" s="125"/>
      <c r="G8" s="125"/>
      <c r="H8" s="74"/>
    </row>
    <row r="9" spans="1:1020" ht="15" customHeight="1">
      <c r="A9" s="5">
        <v>6</v>
      </c>
      <c r="B9" s="346" t="s">
        <v>2</v>
      </c>
      <c r="C9" s="346"/>
      <c r="D9" s="346"/>
      <c r="E9" s="80">
        <f>'Opći dio'!D8</f>
        <v>1851774</v>
      </c>
      <c r="F9" s="126">
        <f>'Opći dio'!E8</f>
        <v>-445704</v>
      </c>
      <c r="G9" s="126">
        <f>'Opći dio'!F8</f>
        <v>1406070</v>
      </c>
      <c r="H9" s="81">
        <f t="shared" ref="H9:H15" si="0">G9/E9*100</f>
        <v>75.930972138068682</v>
      </c>
    </row>
    <row r="10" spans="1:1020" ht="25.5" customHeight="1">
      <c r="A10" s="5">
        <v>7</v>
      </c>
      <c r="B10" s="346" t="s">
        <v>3</v>
      </c>
      <c r="C10" s="346"/>
      <c r="D10" s="346"/>
      <c r="E10" s="80">
        <f>'Opći dio'!D25</f>
        <v>88252</v>
      </c>
      <c r="F10" s="126">
        <f>'Opći dio'!E25</f>
        <v>-46202</v>
      </c>
      <c r="G10" s="126">
        <f>'Opći dio'!F25</f>
        <v>42050</v>
      </c>
      <c r="H10" s="81">
        <f t="shared" si="0"/>
        <v>47.647645379141551</v>
      </c>
    </row>
    <row r="11" spans="1:1020" ht="15" customHeight="1">
      <c r="A11" s="6"/>
      <c r="B11" s="347" t="s">
        <v>4</v>
      </c>
      <c r="C11" s="347"/>
      <c r="D11" s="347"/>
      <c r="E11" s="82">
        <f>SUM(E9:E10)</f>
        <v>1940026</v>
      </c>
      <c r="F11" s="127">
        <f>SUM(F9:F10)</f>
        <v>-491906</v>
      </c>
      <c r="G11" s="127">
        <f>SUM(G9:G10)</f>
        <v>1448120</v>
      </c>
      <c r="H11" s="83">
        <f t="shared" si="0"/>
        <v>74.644360436406515</v>
      </c>
    </row>
    <row r="12" spans="1:1020">
      <c r="A12" s="5">
        <v>3</v>
      </c>
      <c r="B12" s="346" t="s">
        <v>5</v>
      </c>
      <c r="C12" s="346"/>
      <c r="D12" s="346"/>
      <c r="E12" s="80">
        <f>'Opći dio'!D30</f>
        <v>1045139</v>
      </c>
      <c r="F12" s="126">
        <f>'Opći dio'!E30</f>
        <v>976108.02500000002</v>
      </c>
      <c r="G12" s="126">
        <f>'Opći dio'!F30</f>
        <v>1121207</v>
      </c>
      <c r="H12" s="81">
        <f t="shared" si="0"/>
        <v>107.27826633586537</v>
      </c>
    </row>
    <row r="13" spans="1:1020" ht="27" customHeight="1">
      <c r="A13" s="5">
        <v>4</v>
      </c>
      <c r="B13" s="346" t="s">
        <v>6</v>
      </c>
      <c r="C13" s="346"/>
      <c r="D13" s="346"/>
      <c r="E13" s="80">
        <f>'Opći dio'!D56</f>
        <v>1181941</v>
      </c>
      <c r="F13" s="126">
        <f>'Opći dio'!E56</f>
        <v>-674066</v>
      </c>
      <c r="G13" s="126">
        <f>'Opći dio'!F56</f>
        <v>507875</v>
      </c>
      <c r="H13" s="81">
        <f t="shared" si="0"/>
        <v>42.969572931305372</v>
      </c>
    </row>
    <row r="14" spans="1:1020" ht="15" customHeight="1">
      <c r="A14" s="6"/>
      <c r="B14" s="347" t="s">
        <v>7</v>
      </c>
      <c r="C14" s="347"/>
      <c r="D14" s="347"/>
      <c r="E14" s="82">
        <f>SUM(E12:E13)</f>
        <v>2227080</v>
      </c>
      <c r="F14" s="127">
        <f>SUM(F12:F13)</f>
        <v>302042.02500000002</v>
      </c>
      <c r="G14" s="127">
        <f>SUM(G12:G13)</f>
        <v>1629082</v>
      </c>
      <c r="H14" s="83">
        <f t="shared" si="0"/>
        <v>73.148786752159779</v>
      </c>
    </row>
    <row r="15" spans="1:1020" ht="11.85" customHeight="1">
      <c r="A15" s="4"/>
      <c r="B15" s="349" t="s">
        <v>247</v>
      </c>
      <c r="C15" s="349"/>
      <c r="D15" s="349"/>
      <c r="E15" s="80">
        <f>SUM(E11-E14)</f>
        <v>-287054</v>
      </c>
      <c r="F15" s="126">
        <f>SUM(F11-F14)</f>
        <v>-793948.02500000002</v>
      </c>
      <c r="G15" s="126">
        <f>SUM(G11-G14)</f>
        <v>-180962</v>
      </c>
      <c r="H15" s="81">
        <f t="shared" si="0"/>
        <v>63.041100280783404</v>
      </c>
    </row>
    <row r="16" spans="1:1020" ht="23.1" customHeight="1">
      <c r="A16" s="4"/>
      <c r="B16" s="348"/>
      <c r="C16" s="348"/>
      <c r="D16" s="348"/>
      <c r="E16" s="80"/>
      <c r="F16" s="126"/>
      <c r="G16" s="126"/>
      <c r="H16" s="79"/>
    </row>
    <row r="17" spans="1:8">
      <c r="A17" s="349" t="s">
        <v>8</v>
      </c>
      <c r="B17" s="349"/>
      <c r="C17" s="349"/>
      <c r="D17" s="349"/>
      <c r="E17" s="80"/>
      <c r="F17" s="126"/>
      <c r="G17" s="126"/>
      <c r="H17" s="79"/>
    </row>
    <row r="18" spans="1:8" ht="24" customHeight="1">
      <c r="A18" s="5">
        <v>8</v>
      </c>
      <c r="B18" s="346" t="s">
        <v>9</v>
      </c>
      <c r="C18" s="346"/>
      <c r="D18" s="346"/>
      <c r="E18" s="80">
        <v>0</v>
      </c>
      <c r="F18" s="126">
        <v>0</v>
      </c>
      <c r="G18" s="126">
        <v>85000</v>
      </c>
      <c r="H18" s="81" t="e">
        <f>G18/E18*100</f>
        <v>#DIV/0!</v>
      </c>
    </row>
    <row r="19" spans="1:8" ht="24" customHeight="1">
      <c r="A19" s="5">
        <v>5</v>
      </c>
      <c r="B19" s="346" t="s">
        <v>10</v>
      </c>
      <c r="C19" s="346"/>
      <c r="D19" s="346"/>
      <c r="E19" s="80">
        <v>0</v>
      </c>
      <c r="F19" s="126">
        <v>0</v>
      </c>
      <c r="G19" s="126">
        <v>200000</v>
      </c>
      <c r="H19" s="81" t="e">
        <f>G19/E19*100</f>
        <v>#DIV/0!</v>
      </c>
    </row>
    <row r="20" spans="1:8">
      <c r="A20" s="6"/>
      <c r="B20" s="347" t="s">
        <v>11</v>
      </c>
      <c r="C20" s="347"/>
      <c r="D20" s="347"/>
      <c r="E20" s="82">
        <v>0</v>
      </c>
      <c r="F20" s="127">
        <f>F18-F19</f>
        <v>0</v>
      </c>
      <c r="G20" s="127">
        <f>G18-G19</f>
        <v>-115000</v>
      </c>
      <c r="H20" s="84">
        <v>0</v>
      </c>
    </row>
    <row r="21" spans="1:8">
      <c r="A21" s="4"/>
      <c r="B21" s="348"/>
      <c r="C21" s="348"/>
      <c r="D21" s="348"/>
      <c r="E21" s="80"/>
      <c r="F21" s="126"/>
      <c r="G21" s="126"/>
      <c r="H21" s="79"/>
    </row>
    <row r="22" spans="1:8" ht="25.5" customHeight="1">
      <c r="A22" s="349" t="s">
        <v>12</v>
      </c>
      <c r="B22" s="349"/>
      <c r="C22" s="349"/>
      <c r="D22" s="349"/>
      <c r="E22" s="80">
        <v>363283.89</v>
      </c>
      <c r="F22" s="126">
        <f>SUM(F18-F21)</f>
        <v>0</v>
      </c>
      <c r="G22" s="126">
        <v>363283.89</v>
      </c>
      <c r="H22" s="79" t="e">
        <f>G22/F22*100</f>
        <v>#DIV/0!</v>
      </c>
    </row>
    <row r="23" spans="1:8" ht="15" customHeight="1">
      <c r="A23" s="7">
        <v>9</v>
      </c>
      <c r="B23" s="347" t="s">
        <v>13</v>
      </c>
      <c r="C23" s="347"/>
      <c r="D23" s="347"/>
      <c r="E23" s="82">
        <v>287054</v>
      </c>
      <c r="F23" s="127"/>
      <c r="G23" s="127">
        <v>295962</v>
      </c>
      <c r="H23" s="84"/>
    </row>
    <row r="24" spans="1:8" ht="21.75" customHeight="1">
      <c r="A24" s="8"/>
      <c r="B24" s="350" t="s">
        <v>14</v>
      </c>
      <c r="C24" s="350"/>
      <c r="D24" s="350"/>
      <c r="E24" s="85">
        <f>E15+E22</f>
        <v>76229.890000000014</v>
      </c>
      <c r="F24" s="126">
        <f>SUM(F20-F23)</f>
        <v>0</v>
      </c>
      <c r="G24" s="85">
        <f>G22+G15+G20</f>
        <v>67321.890000000014</v>
      </c>
      <c r="H24" s="81">
        <f>G24/E24*100</f>
        <v>88.31429508818654</v>
      </c>
    </row>
    <row r="25" spans="1:8" ht="15" customHeight="1">
      <c r="A25" s="343"/>
      <c r="B25" s="343"/>
      <c r="C25" s="343"/>
      <c r="D25" s="343"/>
      <c r="E25" s="343"/>
      <c r="F25" s="343"/>
      <c r="G25" s="343"/>
      <c r="H25" s="168"/>
    </row>
    <row r="26" spans="1:8" ht="14.25">
      <c r="A26" s="344" t="s">
        <v>15</v>
      </c>
      <c r="B26" s="344"/>
      <c r="C26" s="344"/>
      <c r="D26" s="344"/>
      <c r="E26" s="344"/>
      <c r="F26" s="344"/>
      <c r="G26" s="344"/>
      <c r="H26" s="169"/>
    </row>
    <row r="27" spans="1:8" ht="24.75" customHeight="1">
      <c r="A27" s="345" t="s">
        <v>293</v>
      </c>
      <c r="B27" s="345"/>
      <c r="C27" s="345"/>
      <c r="D27" s="345"/>
      <c r="E27" s="345"/>
      <c r="F27" s="345"/>
      <c r="G27" s="345"/>
      <c r="H27" s="12"/>
    </row>
  </sheetData>
  <mergeCells count="27">
    <mergeCell ref="B6:D6"/>
    <mergeCell ref="A1:G1"/>
    <mergeCell ref="A3:E3"/>
    <mergeCell ref="A2:G2"/>
    <mergeCell ref="A4:G4"/>
    <mergeCell ref="A5:E5"/>
    <mergeCell ref="B18:D18"/>
    <mergeCell ref="B7:D7"/>
    <mergeCell ref="A8:D8"/>
    <mergeCell ref="B9:D9"/>
    <mergeCell ref="B10:D10"/>
    <mergeCell ref="B11:D11"/>
    <mergeCell ref="B12:D12"/>
    <mergeCell ref="B13:D13"/>
    <mergeCell ref="B14:D14"/>
    <mergeCell ref="B15:D15"/>
    <mergeCell ref="B16:D16"/>
    <mergeCell ref="A17:D17"/>
    <mergeCell ref="A25:G25"/>
    <mergeCell ref="A26:G26"/>
    <mergeCell ref="A27:G27"/>
    <mergeCell ref="B19:D19"/>
    <mergeCell ref="B20:D20"/>
    <mergeCell ref="B21:D21"/>
    <mergeCell ref="A22:D22"/>
    <mergeCell ref="B23:D23"/>
    <mergeCell ref="B24:D24"/>
  </mergeCells>
  <pageMargins left="0.70000000000000007" right="0.70000000000000007" top="1.1437007874015745" bottom="1.1437007874015745" header="0.74999999999999989" footer="0.74999999999999989"/>
  <pageSetup paperSize="9" fitToWidth="0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65"/>
  <sheetViews>
    <sheetView topLeftCell="A37" workbookViewId="0">
      <selection activeCell="F63" sqref="F63"/>
    </sheetView>
  </sheetViews>
  <sheetFormatPr defaultRowHeight="15" customHeight="1"/>
  <cols>
    <col min="1" max="2" width="8.125" customWidth="1"/>
    <col min="3" max="3" width="40.5" customWidth="1"/>
    <col min="4" max="4" width="10.375" style="322" customWidth="1"/>
    <col min="5" max="5" width="9.25" style="322" customWidth="1"/>
    <col min="6" max="6" width="8" style="134" customWidth="1"/>
    <col min="7" max="7" width="3.75" style="72" customWidth="1"/>
    <col min="8" max="8" width="10.5" style="263" customWidth="1"/>
    <col min="9" max="1020" width="8.125" customWidth="1"/>
  </cols>
  <sheetData>
    <row r="1" spans="1:7" ht="17.25">
      <c r="A1" s="10" t="s">
        <v>264</v>
      </c>
      <c r="B1" s="13"/>
      <c r="C1" s="13"/>
      <c r="D1" s="314" t="s">
        <v>295</v>
      </c>
      <c r="E1" s="314"/>
      <c r="F1" s="128"/>
      <c r="G1" s="68"/>
    </row>
    <row r="2" spans="1:7" ht="15.75">
      <c r="A2" s="369" t="s">
        <v>279</v>
      </c>
      <c r="B2" s="369"/>
      <c r="C2" s="369"/>
      <c r="D2" s="369"/>
      <c r="E2" s="369"/>
      <c r="F2" s="369"/>
      <c r="G2" s="14"/>
    </row>
    <row r="3" spans="1:7" ht="15.75">
      <c r="A3" s="14" t="s">
        <v>265</v>
      </c>
      <c r="B3" s="13"/>
      <c r="C3" s="13"/>
      <c r="D3" s="314"/>
      <c r="E3" s="314"/>
      <c r="F3" s="128"/>
      <c r="G3" s="68"/>
    </row>
    <row r="4" spans="1:7" ht="15.75">
      <c r="A4" s="370" t="s">
        <v>266</v>
      </c>
      <c r="B4" s="370"/>
      <c r="C4" s="370"/>
      <c r="D4" s="314"/>
      <c r="E4" s="314"/>
      <c r="F4" s="128"/>
      <c r="G4" s="68"/>
    </row>
    <row r="5" spans="1:7" ht="47.25">
      <c r="A5" s="15" t="s">
        <v>161</v>
      </c>
      <c r="B5" s="371" t="s">
        <v>160</v>
      </c>
      <c r="C5" s="371"/>
      <c r="D5" s="315" t="s">
        <v>294</v>
      </c>
      <c r="E5" s="315" t="s">
        <v>275</v>
      </c>
      <c r="F5" s="129" t="s">
        <v>276</v>
      </c>
      <c r="G5" s="16" t="s">
        <v>286</v>
      </c>
    </row>
    <row r="6" spans="1:7" ht="15" customHeight="1">
      <c r="A6" s="372" t="s">
        <v>16</v>
      </c>
      <c r="B6" s="372"/>
      <c r="C6" s="372"/>
      <c r="D6" s="372"/>
      <c r="E6" s="372"/>
      <c r="F6" s="372"/>
      <c r="G6" s="24"/>
    </row>
    <row r="7" spans="1:7" ht="15" customHeight="1">
      <c r="A7" s="4"/>
      <c r="B7" s="373"/>
      <c r="C7" s="373"/>
      <c r="D7" s="316">
        <v>1</v>
      </c>
      <c r="E7" s="316">
        <v>2</v>
      </c>
      <c r="F7" s="166">
        <v>3</v>
      </c>
      <c r="G7" s="69">
        <v>4</v>
      </c>
    </row>
    <row r="8" spans="1:7" ht="15.75" customHeight="1">
      <c r="A8" s="17">
        <v>6</v>
      </c>
      <c r="B8" s="374" t="s">
        <v>159</v>
      </c>
      <c r="C8" s="374"/>
      <c r="D8" s="317">
        <f>SUM(D9,D13,D17,D20)</f>
        <v>1851774</v>
      </c>
      <c r="E8" s="317">
        <f>SUM(E9,E13,E17,E20)</f>
        <v>-445704</v>
      </c>
      <c r="F8" s="130">
        <f>SUM(F9,F13,F17,F20)</f>
        <v>1406070</v>
      </c>
      <c r="G8" s="70">
        <f t="shared" ref="G8:G20" si="0">F8/E8*100</f>
        <v>-315.47170319315063</v>
      </c>
    </row>
    <row r="9" spans="1:7" ht="14.1" customHeight="1">
      <c r="A9" s="18">
        <v>61</v>
      </c>
      <c r="B9" s="355" t="s">
        <v>253</v>
      </c>
      <c r="C9" s="355"/>
      <c r="D9" s="318">
        <f>SUM(D10:D12)</f>
        <v>343050</v>
      </c>
      <c r="E9" s="318">
        <f>SUM(E10:E12)</f>
        <v>-128100</v>
      </c>
      <c r="F9" s="131">
        <f>SUM(F10:F12)</f>
        <v>214950</v>
      </c>
      <c r="G9" s="20">
        <f t="shared" si="0"/>
        <v>-167.79859484777518</v>
      </c>
    </row>
    <row r="10" spans="1:7" ht="14.1" customHeight="1">
      <c r="A10" s="5">
        <v>611</v>
      </c>
      <c r="B10" s="354" t="s">
        <v>252</v>
      </c>
      <c r="C10" s="354"/>
      <c r="D10" s="319">
        <v>315250</v>
      </c>
      <c r="E10" s="319">
        <f>F10-D10</f>
        <v>-117000</v>
      </c>
      <c r="F10" s="132">
        <v>198250</v>
      </c>
      <c r="G10" s="19">
        <f>F10/D10*100</f>
        <v>62.886597938144327</v>
      </c>
    </row>
    <row r="11" spans="1:7" ht="14.1" customHeight="1">
      <c r="A11" s="5">
        <v>613</v>
      </c>
      <c r="B11" s="354" t="s">
        <v>251</v>
      </c>
      <c r="C11" s="354"/>
      <c r="D11" s="319">
        <v>24250</v>
      </c>
      <c r="E11" s="319">
        <f t="shared" ref="E11:E12" si="1">F11-D11</f>
        <v>-9250</v>
      </c>
      <c r="F11" s="132">
        <v>15000</v>
      </c>
      <c r="G11" s="19">
        <f t="shared" ref="G11:G12" si="2">F11/D11*100</f>
        <v>61.855670103092784</v>
      </c>
    </row>
    <row r="12" spans="1:7" ht="14.1" customHeight="1">
      <c r="A12" s="5">
        <v>614</v>
      </c>
      <c r="B12" s="354" t="s">
        <v>270</v>
      </c>
      <c r="C12" s="354"/>
      <c r="D12" s="319">
        <v>3550</v>
      </c>
      <c r="E12" s="319">
        <f t="shared" si="1"/>
        <v>-1850</v>
      </c>
      <c r="F12" s="132">
        <v>1700</v>
      </c>
      <c r="G12" s="19">
        <f t="shared" si="2"/>
        <v>47.887323943661968</v>
      </c>
    </row>
    <row r="13" spans="1:7" ht="14.1" customHeight="1">
      <c r="A13" s="18">
        <v>63</v>
      </c>
      <c r="B13" s="355" t="s">
        <v>157</v>
      </c>
      <c r="C13" s="355"/>
      <c r="D13" s="318">
        <f>SUM(D14:D16)</f>
        <v>1209300</v>
      </c>
      <c r="E13" s="318">
        <f>SUM(E14:E16)</f>
        <v>-279300</v>
      </c>
      <c r="F13" s="131">
        <f>SUM(F14:F16)</f>
        <v>930000</v>
      </c>
      <c r="G13" s="20">
        <f t="shared" si="0"/>
        <v>-332.97529538131039</v>
      </c>
    </row>
    <row r="14" spans="1:7" ht="14.1" customHeight="1">
      <c r="A14" s="5">
        <v>633</v>
      </c>
      <c r="B14" s="354" t="s">
        <v>158</v>
      </c>
      <c r="C14" s="354"/>
      <c r="D14" s="319">
        <v>165250</v>
      </c>
      <c r="E14" s="319">
        <f t="shared" ref="E14:E16" si="3">F14-D14</f>
        <v>764750</v>
      </c>
      <c r="F14" s="132">
        <v>930000</v>
      </c>
      <c r="G14" s="19">
        <f t="shared" ref="G14:G16" si="4">F14/D14*100</f>
        <v>562.78366111951584</v>
      </c>
    </row>
    <row r="15" spans="1:7" ht="14.1" customHeight="1">
      <c r="A15" s="5">
        <v>634</v>
      </c>
      <c r="B15" s="354" t="s">
        <v>246</v>
      </c>
      <c r="C15" s="354"/>
      <c r="D15" s="319">
        <v>118250</v>
      </c>
      <c r="E15" s="319">
        <f t="shared" si="3"/>
        <v>-118250</v>
      </c>
      <c r="F15" s="132">
        <v>0</v>
      </c>
      <c r="G15" s="19">
        <f t="shared" si="4"/>
        <v>0</v>
      </c>
    </row>
    <row r="16" spans="1:7" ht="14.1" customHeight="1">
      <c r="A16" s="5">
        <v>638</v>
      </c>
      <c r="B16" s="364" t="s">
        <v>17</v>
      </c>
      <c r="C16" s="364"/>
      <c r="D16" s="319">
        <v>925800</v>
      </c>
      <c r="E16" s="319">
        <f t="shared" si="3"/>
        <v>-925800</v>
      </c>
      <c r="F16" s="132">
        <v>0</v>
      </c>
      <c r="G16" s="19">
        <f t="shared" si="4"/>
        <v>0</v>
      </c>
    </row>
    <row r="17" spans="1:7" ht="14.1" customHeight="1">
      <c r="A17" s="18">
        <v>64</v>
      </c>
      <c r="B17" s="355" t="s">
        <v>18</v>
      </c>
      <c r="C17" s="355"/>
      <c r="D17" s="318">
        <f>SUM(D18:D19)</f>
        <v>168375</v>
      </c>
      <c r="E17" s="318">
        <f>SUM(E18:E19)</f>
        <v>-131605</v>
      </c>
      <c r="F17" s="131">
        <f>SUM(F18:F19)</f>
        <v>36770</v>
      </c>
      <c r="G17" s="20">
        <f t="shared" si="0"/>
        <v>-27.939667945746745</v>
      </c>
    </row>
    <row r="18" spans="1:7" ht="14.1" customHeight="1">
      <c r="A18" s="5">
        <v>641</v>
      </c>
      <c r="B18" s="354" t="s">
        <v>19</v>
      </c>
      <c r="C18" s="354"/>
      <c r="D18" s="319">
        <v>51250</v>
      </c>
      <c r="E18" s="319">
        <f t="shared" ref="E18:E19" si="5">F18-D18</f>
        <v>-51225</v>
      </c>
      <c r="F18" s="132">
        <v>25</v>
      </c>
      <c r="G18" s="19">
        <f t="shared" ref="G18:G19" si="6">F18/D18*100</f>
        <v>4.878048780487805E-2</v>
      </c>
    </row>
    <row r="19" spans="1:7" ht="14.1" customHeight="1">
      <c r="A19" s="5">
        <v>642</v>
      </c>
      <c r="B19" s="354" t="s">
        <v>20</v>
      </c>
      <c r="C19" s="354"/>
      <c r="D19" s="319">
        <v>117125</v>
      </c>
      <c r="E19" s="319">
        <f t="shared" si="5"/>
        <v>-80380</v>
      </c>
      <c r="F19" s="132">
        <v>36745</v>
      </c>
      <c r="G19" s="19">
        <f t="shared" si="6"/>
        <v>31.372465314834582</v>
      </c>
    </row>
    <row r="20" spans="1:7" ht="14.1" customHeight="1">
      <c r="A20" s="18">
        <v>65</v>
      </c>
      <c r="B20" s="355" t="s">
        <v>21</v>
      </c>
      <c r="C20" s="355"/>
      <c r="D20" s="318">
        <f>SUM(D21:D23)</f>
        <v>131049</v>
      </c>
      <c r="E20" s="318">
        <f>SUM(E21:E23)</f>
        <v>93301</v>
      </c>
      <c r="F20" s="131">
        <f>SUM(F21:F23)</f>
        <v>224350</v>
      </c>
      <c r="G20" s="20">
        <f t="shared" si="0"/>
        <v>240.4583016259204</v>
      </c>
    </row>
    <row r="21" spans="1:7" ht="14.1" customHeight="1">
      <c r="A21" s="5">
        <v>651</v>
      </c>
      <c r="B21" s="354" t="s">
        <v>22</v>
      </c>
      <c r="C21" s="354"/>
      <c r="D21" s="319">
        <v>12250</v>
      </c>
      <c r="E21" s="319">
        <f t="shared" ref="E21:E23" si="7">F21-D21</f>
        <v>-11700</v>
      </c>
      <c r="F21" s="132">
        <v>550</v>
      </c>
      <c r="G21" s="19">
        <f t="shared" ref="G21:G23" si="8">F21/D21*100</f>
        <v>4.4897959183673466</v>
      </c>
    </row>
    <row r="22" spans="1:7" ht="14.1" customHeight="1">
      <c r="A22" s="5">
        <v>652</v>
      </c>
      <c r="B22" s="354" t="s">
        <v>23</v>
      </c>
      <c r="C22" s="354"/>
      <c r="D22" s="319">
        <v>95258</v>
      </c>
      <c r="E22" s="319">
        <f t="shared" si="7"/>
        <v>112992</v>
      </c>
      <c r="F22" s="132">
        <v>208250</v>
      </c>
      <c r="G22" s="19">
        <f t="shared" si="8"/>
        <v>218.61680908690082</v>
      </c>
    </row>
    <row r="23" spans="1:7" ht="14.1" customHeight="1">
      <c r="A23" s="5">
        <v>653</v>
      </c>
      <c r="B23" s="354" t="s">
        <v>24</v>
      </c>
      <c r="C23" s="354"/>
      <c r="D23" s="319">
        <v>23541</v>
      </c>
      <c r="E23" s="319">
        <f t="shared" si="7"/>
        <v>-7991</v>
      </c>
      <c r="F23" s="132">
        <v>15550</v>
      </c>
      <c r="G23" s="19">
        <f t="shared" si="8"/>
        <v>66.054967928295312</v>
      </c>
    </row>
    <row r="24" spans="1:7" ht="14.1" customHeight="1">
      <c r="A24" s="359" t="s">
        <v>25</v>
      </c>
      <c r="B24" s="359"/>
      <c r="C24" s="359"/>
      <c r="D24" s="359"/>
      <c r="E24" s="359"/>
      <c r="F24" s="359"/>
      <c r="G24" s="25"/>
    </row>
    <row r="25" spans="1:7" ht="14.1" customHeight="1">
      <c r="A25" s="21">
        <v>7</v>
      </c>
      <c r="B25" s="360" t="s">
        <v>26</v>
      </c>
      <c r="C25" s="360"/>
      <c r="D25" s="320">
        <f>D26</f>
        <v>88252</v>
      </c>
      <c r="E25" s="320">
        <f>E26</f>
        <v>-46202</v>
      </c>
      <c r="F25" s="133">
        <f>F26</f>
        <v>42050</v>
      </c>
      <c r="G25" s="71">
        <f>F25/E25*100</f>
        <v>-91.013376044327089</v>
      </c>
    </row>
    <row r="26" spans="1:7" ht="14.1" customHeight="1">
      <c r="A26" s="18">
        <v>71</v>
      </c>
      <c r="B26" s="355" t="s">
        <v>27</v>
      </c>
      <c r="C26" s="355"/>
      <c r="D26" s="318">
        <f>SUM(D28,D27)</f>
        <v>88252</v>
      </c>
      <c r="E26" s="318">
        <f>SUM(E28,E27)</f>
        <v>-46202</v>
      </c>
      <c r="F26" s="131">
        <f>SUM(F28,F27)</f>
        <v>42050</v>
      </c>
      <c r="G26" s="19">
        <f>F26/E26*100</f>
        <v>-91.013376044327089</v>
      </c>
    </row>
    <row r="27" spans="1:7" ht="14.1" customHeight="1">
      <c r="A27" s="5">
        <v>711</v>
      </c>
      <c r="B27" s="354" t="s">
        <v>149</v>
      </c>
      <c r="C27" s="354"/>
      <c r="D27" s="319">
        <v>88252</v>
      </c>
      <c r="E27" s="319">
        <f t="shared" ref="E27:E28" si="9">F27-D27</f>
        <v>-46202</v>
      </c>
      <c r="F27" s="132">
        <v>42050</v>
      </c>
      <c r="G27" s="19">
        <f t="shared" ref="G27:G28" si="10">F27/D27*100</f>
        <v>47.647645379141551</v>
      </c>
    </row>
    <row r="28" spans="1:7" ht="14.1" customHeight="1">
      <c r="A28" s="5">
        <v>721</v>
      </c>
      <c r="B28" s="354" t="s">
        <v>149</v>
      </c>
      <c r="C28" s="354"/>
      <c r="D28" s="319">
        <v>0</v>
      </c>
      <c r="E28" s="319">
        <f t="shared" si="9"/>
        <v>0</v>
      </c>
      <c r="F28" s="132">
        <v>0</v>
      </c>
      <c r="G28" s="19" t="e">
        <f t="shared" si="10"/>
        <v>#DIV/0!</v>
      </c>
    </row>
    <row r="29" spans="1:7" ht="14.1" customHeight="1">
      <c r="A29" s="355" t="s">
        <v>256</v>
      </c>
      <c r="B29" s="363"/>
      <c r="C29" s="363"/>
      <c r="D29" s="363"/>
      <c r="E29" s="363"/>
      <c r="F29" s="363"/>
      <c r="G29" s="312"/>
    </row>
    <row r="30" spans="1:7" ht="14.1" customHeight="1">
      <c r="A30" s="21">
        <v>3</v>
      </c>
      <c r="B30" s="360" t="s">
        <v>150</v>
      </c>
      <c r="C30" s="360"/>
      <c r="D30" s="320">
        <f>SUM(D31+D35+D40+D45+D48+D50)</f>
        <v>1045139</v>
      </c>
      <c r="E30" s="320">
        <v>976108.02500000002</v>
      </c>
      <c r="F30" s="133">
        <f>SUM(F31+F35+F40+F43+F45+F48+F50)</f>
        <v>1121207</v>
      </c>
      <c r="G30" s="71">
        <f t="shared" ref="G30:G50" si="11">F30/E30*100</f>
        <v>114.86505297402918</v>
      </c>
    </row>
    <row r="31" spans="1:7" ht="14.1" customHeight="1">
      <c r="A31" s="18">
        <v>31</v>
      </c>
      <c r="B31" s="355" t="s">
        <v>151</v>
      </c>
      <c r="C31" s="355"/>
      <c r="D31" s="318">
        <f>SUM(D32,D33,D34)</f>
        <v>245072</v>
      </c>
      <c r="E31" s="318">
        <f>SUM(E32,E33,E34)</f>
        <v>134498</v>
      </c>
      <c r="F31" s="131">
        <f>SUM(F32,F33,F34)</f>
        <v>379570</v>
      </c>
      <c r="G31" s="20">
        <f t="shared" si="11"/>
        <v>282.21237490520303</v>
      </c>
    </row>
    <row r="32" spans="1:7" ht="14.1" customHeight="1">
      <c r="A32" s="22">
        <v>311</v>
      </c>
      <c r="B32" s="356" t="s">
        <v>139</v>
      </c>
      <c r="C32" s="356"/>
      <c r="D32" s="319">
        <f>'Posebni dio'!D33+'Posebni dio'!D76+'Posebni dio'!D464</f>
        <v>201477</v>
      </c>
      <c r="E32" s="319">
        <f t="shared" ref="E32:E34" si="12">F32-D32</f>
        <v>117643</v>
      </c>
      <c r="F32" s="132">
        <f>'Posebni dio'!F33+'Posebni dio'!F76+'Posebni dio'!F464</f>
        <v>319120</v>
      </c>
      <c r="G32" s="19">
        <f t="shared" ref="G32:G34" si="13">F32/D32*100</f>
        <v>158.39028772514976</v>
      </c>
    </row>
    <row r="33" spans="1:7" ht="14.1" customHeight="1">
      <c r="A33" s="5">
        <v>312</v>
      </c>
      <c r="B33" s="354" t="s">
        <v>61</v>
      </c>
      <c r="C33" s="354"/>
      <c r="D33" s="319">
        <f>'Posebni dio'!D34+'Posebni dio'!D77+'Posebni dio'!D465</f>
        <v>8445</v>
      </c>
      <c r="E33" s="319">
        <f t="shared" si="12"/>
        <v>-645</v>
      </c>
      <c r="F33" s="132">
        <f>'Posebni dio'!F34+'Posebni dio'!F77+'Posebni dio'!F465</f>
        <v>7800</v>
      </c>
      <c r="G33" s="19">
        <f t="shared" si="13"/>
        <v>92.362344582593252</v>
      </c>
    </row>
    <row r="34" spans="1:7" ht="14.1" customHeight="1">
      <c r="A34" s="5">
        <v>313</v>
      </c>
      <c r="B34" s="354" t="s">
        <v>28</v>
      </c>
      <c r="C34" s="354"/>
      <c r="D34" s="319">
        <f>'Posebni dio'!D35+'Posebni dio'!D78+'Posebni dio'!D466</f>
        <v>35150</v>
      </c>
      <c r="E34" s="319">
        <f t="shared" si="12"/>
        <v>17500</v>
      </c>
      <c r="F34" s="132">
        <f>'Posebni dio'!F35+'Posebni dio'!F78+'Posebni dio'!F466</f>
        <v>52650</v>
      </c>
      <c r="G34" s="19">
        <f t="shared" si="13"/>
        <v>149.78662873399716</v>
      </c>
    </row>
    <row r="35" spans="1:7" ht="14.1" customHeight="1">
      <c r="A35" s="18">
        <v>32</v>
      </c>
      <c r="B35" s="355" t="s">
        <v>152</v>
      </c>
      <c r="C35" s="355"/>
      <c r="D35" s="318">
        <f>SUM(D36:D39)</f>
        <v>530937</v>
      </c>
      <c r="E35" s="318">
        <f t="shared" ref="E35:F35" si="14">SUM(E36:E39)</f>
        <v>-37950</v>
      </c>
      <c r="F35" s="131">
        <f t="shared" si="14"/>
        <v>492987</v>
      </c>
      <c r="G35" s="20">
        <f t="shared" si="11"/>
        <v>-1299.0434782608695</v>
      </c>
    </row>
    <row r="36" spans="1:7" ht="14.1" customHeight="1">
      <c r="A36" s="5">
        <v>321</v>
      </c>
      <c r="B36" s="354" t="s">
        <v>62</v>
      </c>
      <c r="C36" s="354"/>
      <c r="D36" s="319">
        <f>'Posebni dio'!D37+'Posebni dio'!D80+'Posebni dio'!D468</f>
        <v>5525</v>
      </c>
      <c r="E36" s="319">
        <f t="shared" ref="E36:E38" si="15">F36-D36</f>
        <v>-40</v>
      </c>
      <c r="F36" s="132">
        <f>'Posebni dio'!F37+'Posebni dio'!F80+'Posebni dio'!F468</f>
        <v>5485</v>
      </c>
      <c r="G36" s="19">
        <f t="shared" ref="G36:G39" si="16">F36/D36*100</f>
        <v>99.276018099547514</v>
      </c>
    </row>
    <row r="37" spans="1:7" ht="14.1" customHeight="1">
      <c r="A37" s="5">
        <v>322</v>
      </c>
      <c r="B37" s="354" t="s">
        <v>57</v>
      </c>
      <c r="C37" s="354"/>
      <c r="D37" s="319">
        <f>'Posebni dio'!D38+'Posebni dio'!D57+'Posebni dio'!D81+'Posebni dio'!D114+'Posebni dio'!D121+'Posebni dio'!D129+'Posebni dio'!D146+'Posebni dio'!D152+'Posebni dio'!D241+'Posebni dio'!D295+'Posebni dio'!D364+'Posebni dio'!D381+'Posebni dio'!D413+'Posebni dio'!D469</f>
        <v>88415</v>
      </c>
      <c r="E37" s="319">
        <f t="shared" si="15"/>
        <v>-6340</v>
      </c>
      <c r="F37" s="132">
        <f>'Posebni dio'!F38+'Posebni dio'!F57+'Posebni dio'!F81+'Posebni dio'!F114+'Posebni dio'!F121+'Posebni dio'!F129+'Posebni dio'!F146+'Posebni dio'!F152+'Posebni dio'!F241+'Posebni dio'!F295+'Posebni dio'!F364+'Posebni dio'!F381+'Posebni dio'!F413+'Posebni dio'!F469</f>
        <v>82075</v>
      </c>
      <c r="G37" s="19">
        <f t="shared" si="16"/>
        <v>92.82927105129221</v>
      </c>
    </row>
    <row r="38" spans="1:7" ht="14.1" customHeight="1">
      <c r="A38" s="5">
        <v>323</v>
      </c>
      <c r="B38" s="354" t="s">
        <v>55</v>
      </c>
      <c r="C38" s="354"/>
      <c r="D38" s="319">
        <v>415622</v>
      </c>
      <c r="E38" s="319">
        <f t="shared" si="15"/>
        <v>-73695</v>
      </c>
      <c r="F38" s="132">
        <f>'Posebni dio'!F16+'Posebni dio'!F39+'Posebni dio'!F58+'Posebni dio'!F68+'Posebni dio'!F82+'Posebni dio'!F115+'Posebni dio'!F122+'Posebni dio'!F130+'Posebni dio'!F136+'Posebni dio'!F145+'Posebni dio'!F153+'Posebni dio'!F193+'Posebni dio'!F242+'Posebni dio'!F258+'Posebni dio'!F265+'Posebni dio'!F296+'Posebni dio'!F382+'Posebni dio'!F414+'Posebni dio'!F470</f>
        <v>341927</v>
      </c>
      <c r="G38" s="19">
        <f t="shared" si="16"/>
        <v>82.268744195446814</v>
      </c>
    </row>
    <row r="39" spans="1:7" ht="14.1" customHeight="1">
      <c r="A39" s="5">
        <v>329</v>
      </c>
      <c r="B39" s="354" t="s">
        <v>140</v>
      </c>
      <c r="C39" s="354"/>
      <c r="D39" s="319">
        <f>'Posebni dio'!D17+'Posebni dio'!D40+'Posebni dio'!D59+'Posebni dio'!D217</f>
        <v>21375</v>
      </c>
      <c r="E39" s="319">
        <f>'Posebni dio'!E17+'Posebni dio'!E40+'Posebni dio'!E59+'Posebni dio'!E217</f>
        <v>42125</v>
      </c>
      <c r="F39" s="132">
        <f>'Posebni dio'!F17+'Posebni dio'!F40+'Posebni dio'!F59+'Posebni dio'!F217</f>
        <v>63500</v>
      </c>
      <c r="G39" s="19">
        <f t="shared" si="16"/>
        <v>297.0760233918129</v>
      </c>
    </row>
    <row r="40" spans="1:7" ht="14.1" customHeight="1">
      <c r="A40" s="18">
        <v>34</v>
      </c>
      <c r="B40" s="355" t="s">
        <v>153</v>
      </c>
      <c r="C40" s="355"/>
      <c r="D40" s="318">
        <f>SUM(D42)</f>
        <v>5250</v>
      </c>
      <c r="E40" s="318">
        <f>SUM(E42)</f>
        <v>-3250</v>
      </c>
      <c r="F40" s="131">
        <f>SUM(F41:F42)</f>
        <v>13000</v>
      </c>
      <c r="G40" s="20">
        <f t="shared" si="11"/>
        <v>-400</v>
      </c>
    </row>
    <row r="41" spans="1:7" ht="14.1" customHeight="1">
      <c r="A41" s="5">
        <v>342</v>
      </c>
      <c r="B41" s="354" t="s">
        <v>285</v>
      </c>
      <c r="C41" s="358"/>
      <c r="D41" s="319">
        <f>'Posebni dio'!D42</f>
        <v>0</v>
      </c>
      <c r="E41" s="319">
        <f t="shared" ref="E41:E42" si="17">F41-D41</f>
        <v>11000</v>
      </c>
      <c r="F41" s="132">
        <f>'Posebni dio'!F42</f>
        <v>11000</v>
      </c>
      <c r="G41" s="19" t="e">
        <f t="shared" ref="G41:G42" si="18">F41/D41*100</f>
        <v>#DIV/0!</v>
      </c>
    </row>
    <row r="42" spans="1:7" ht="14.1" customHeight="1">
      <c r="A42" s="5">
        <v>343</v>
      </c>
      <c r="B42" s="354" t="s">
        <v>154</v>
      </c>
      <c r="C42" s="354"/>
      <c r="D42" s="319">
        <f>'Posebni dio'!D43</f>
        <v>5250</v>
      </c>
      <c r="E42" s="319">
        <f t="shared" si="17"/>
        <v>-3250</v>
      </c>
      <c r="F42" s="132">
        <f>'Posebni dio'!F43</f>
        <v>2000</v>
      </c>
      <c r="G42" s="19">
        <f t="shared" si="18"/>
        <v>38.095238095238095</v>
      </c>
    </row>
    <row r="43" spans="1:7" ht="14.1" customHeight="1">
      <c r="A43" s="18">
        <v>35</v>
      </c>
      <c r="B43" s="355" t="s">
        <v>290</v>
      </c>
      <c r="C43" s="362"/>
      <c r="D43" s="318">
        <f>'Posebni dio'!D243</f>
        <v>0</v>
      </c>
      <c r="E43" s="318">
        <f>'Posebni dio'!E243</f>
        <v>150</v>
      </c>
      <c r="F43" s="131">
        <f>'Posebni dio'!F243</f>
        <v>150</v>
      </c>
      <c r="G43" s="19"/>
    </row>
    <row r="44" spans="1:7" ht="14.1" customHeight="1">
      <c r="A44" s="5">
        <v>352</v>
      </c>
      <c r="B44" s="354" t="s">
        <v>291</v>
      </c>
      <c r="C44" s="358"/>
      <c r="D44" s="319">
        <f>'Posebni dio'!D244</f>
        <v>0</v>
      </c>
      <c r="E44" s="319">
        <f>'Posebni dio'!E244</f>
        <v>150</v>
      </c>
      <c r="F44" s="132">
        <f>'Posebni dio'!F244</f>
        <v>150</v>
      </c>
      <c r="G44" s="19"/>
    </row>
    <row r="45" spans="1:7" ht="14.1" customHeight="1">
      <c r="A45" s="23">
        <v>36</v>
      </c>
      <c r="B45" s="361" t="s">
        <v>155</v>
      </c>
      <c r="C45" s="361"/>
      <c r="D45" s="318">
        <f>SUM(D46:D47)</f>
        <v>26500</v>
      </c>
      <c r="E45" s="318">
        <f>SUM(E46:E47)</f>
        <v>-15500</v>
      </c>
      <c r="F45" s="131">
        <f>SUM(F46:F47)</f>
        <v>11000</v>
      </c>
      <c r="G45" s="20">
        <f t="shared" si="11"/>
        <v>-70.967741935483872</v>
      </c>
    </row>
    <row r="46" spans="1:7" ht="14.1" customHeight="1">
      <c r="A46" s="22">
        <v>363</v>
      </c>
      <c r="B46" s="356" t="s">
        <v>76</v>
      </c>
      <c r="C46" s="356"/>
      <c r="D46" s="319">
        <f>'Posebni dio'!D219+'Posebni dio'!D273+'Posebni dio'!D281+'Posebni dio'!D45</f>
        <v>21500</v>
      </c>
      <c r="E46" s="319">
        <f>'Posebni dio'!E219+'Posebni dio'!E273+'Posebni dio'!E281+'Posebni dio'!E45</f>
        <v>-10500</v>
      </c>
      <c r="F46" s="132">
        <f>'Posebni dio'!F219+'Posebni dio'!F273+'Posebni dio'!F281+'Posebni dio'!F45</f>
        <v>11000</v>
      </c>
      <c r="G46" s="19">
        <f t="shared" ref="G46:G47" si="19">F46/D46*100</f>
        <v>51.162790697674424</v>
      </c>
    </row>
    <row r="47" spans="1:7" ht="14.1" customHeight="1">
      <c r="A47" s="22">
        <v>366</v>
      </c>
      <c r="B47" s="356" t="s">
        <v>162</v>
      </c>
      <c r="C47" s="357"/>
      <c r="D47" s="319">
        <f>'Posebni dio'!D220</f>
        <v>5000</v>
      </c>
      <c r="E47" s="319">
        <f t="shared" ref="E47" si="20">F47-D47</f>
        <v>-5000</v>
      </c>
      <c r="F47" s="132">
        <f>'Posebni dio'!F220</f>
        <v>0</v>
      </c>
      <c r="G47" s="19">
        <f t="shared" si="19"/>
        <v>0</v>
      </c>
    </row>
    <row r="48" spans="1:7" ht="14.1" customHeight="1">
      <c r="A48" s="18">
        <v>37</v>
      </c>
      <c r="B48" s="355" t="s">
        <v>156</v>
      </c>
      <c r="C48" s="355"/>
      <c r="D48" s="318">
        <f>D49</f>
        <v>139650</v>
      </c>
      <c r="E48" s="318">
        <f>E49</f>
        <v>-14150</v>
      </c>
      <c r="F48" s="131">
        <f>F49</f>
        <v>125500</v>
      </c>
      <c r="G48" s="20">
        <f t="shared" si="11"/>
        <v>-886.92579505300364</v>
      </c>
    </row>
    <row r="49" spans="1:7" ht="14.1" customHeight="1">
      <c r="A49" s="5">
        <v>372</v>
      </c>
      <c r="B49" s="354" t="s">
        <v>81</v>
      </c>
      <c r="C49" s="354"/>
      <c r="D49" s="319">
        <f>'Posebni dio'!D251+'Posebni dio'!D279+'Posebni dio'!D311+'Posebni dio'!D431+'Posebni dio'!D439+'Posebni dio'!D451+'Posebni dio'!D457</f>
        <v>139650</v>
      </c>
      <c r="E49" s="319">
        <f t="shared" ref="E49" si="21">F49-D49</f>
        <v>-14150</v>
      </c>
      <c r="F49" s="132">
        <f>'Posebni dio'!F251+'Posebni dio'!F279+'Posebni dio'!F311+'Posebni dio'!F431+'Posebni dio'!F439+'Posebni dio'!F451+'Posebni dio'!F457</f>
        <v>125500</v>
      </c>
      <c r="G49" s="19">
        <f>F49/D49*100</f>
        <v>89.867525957751525</v>
      </c>
    </row>
    <row r="50" spans="1:7" ht="14.1" customHeight="1">
      <c r="A50" s="18">
        <v>38</v>
      </c>
      <c r="B50" s="355" t="s">
        <v>29</v>
      </c>
      <c r="C50" s="355"/>
      <c r="D50" s="318">
        <f>SUM(D51:D54)</f>
        <v>97730</v>
      </c>
      <c r="E50" s="318">
        <f>SUM(E51:E54)</f>
        <v>1270</v>
      </c>
      <c r="F50" s="131">
        <f>SUM(F51:F54)</f>
        <v>99000</v>
      </c>
      <c r="G50" s="20">
        <f t="shared" si="11"/>
        <v>7795.2755905511804</v>
      </c>
    </row>
    <row r="51" spans="1:7" ht="14.1" customHeight="1">
      <c r="A51" s="5">
        <v>381</v>
      </c>
      <c r="B51" s="354" t="s">
        <v>30</v>
      </c>
      <c r="C51" s="354"/>
      <c r="D51" s="319">
        <f>'Posebni dio'!D24+'Posebni dio'!D328+'Posebni dio'!D334+'Posebni dio'!D340+'Posebni dio'!D354+'Posebni dio'!D362+'Posebni dio'!D379+'Posebni dio'!D416+'Posebni dio'!D422+'Posebni dio'!D433+'Posebni dio'!D445+'Posebni dio'!D347</f>
        <v>86430</v>
      </c>
      <c r="E51" s="319">
        <f>'Posebni dio'!E24+'Posebni dio'!E328+'Posebni dio'!E334+'Posebni dio'!E340+'Posebni dio'!E354+'Posebni dio'!E362+'Posebni dio'!E379+'Posebni dio'!E416+'Posebni dio'!E422+'Posebni dio'!E433+'Posebni dio'!E445+'Posebni dio'!E347</f>
        <v>-9930</v>
      </c>
      <c r="F51" s="132">
        <f>'Posebni dio'!F24+'Posebni dio'!F328+'Posebni dio'!F334+'Posebni dio'!F340+'Posebni dio'!F354+'Posebni dio'!F362+'Posebni dio'!F379+'Posebni dio'!F416+'Posebni dio'!F422+'Posebni dio'!F433+'Posebni dio'!F445+'Posebni dio'!F347</f>
        <v>76500</v>
      </c>
      <c r="G51" s="19">
        <f t="shared" ref="G51:G54" si="22">F51/D51*100</f>
        <v>88.510933703575148</v>
      </c>
    </row>
    <row r="52" spans="1:7" ht="14.1" customHeight="1">
      <c r="A52" s="5">
        <v>382</v>
      </c>
      <c r="B52" s="354" t="s">
        <v>31</v>
      </c>
      <c r="C52" s="354"/>
      <c r="D52" s="319">
        <f>'Posebni dio'!D348+'Posebni dio'!D388</f>
        <v>7100</v>
      </c>
      <c r="E52" s="319">
        <f t="shared" ref="E52:E53" si="23">F52-D52</f>
        <v>4400</v>
      </c>
      <c r="F52" s="132">
        <f>'Posebni dio'!F348+'Posebni dio'!F388</f>
        <v>11500</v>
      </c>
      <c r="G52" s="19">
        <f t="shared" si="22"/>
        <v>161.97183098591549</v>
      </c>
    </row>
    <row r="53" spans="1:7" ht="14.1" customHeight="1">
      <c r="A53" s="5">
        <v>385</v>
      </c>
      <c r="B53" s="354" t="s">
        <v>32</v>
      </c>
      <c r="C53" s="354"/>
      <c r="D53" s="319">
        <f>'Posebni dio'!D51</f>
        <v>3200</v>
      </c>
      <c r="E53" s="319">
        <f t="shared" si="23"/>
        <v>6800</v>
      </c>
      <c r="F53" s="132">
        <f>'Posebni dio'!F51</f>
        <v>10000</v>
      </c>
      <c r="G53" s="19">
        <f t="shared" si="22"/>
        <v>312.5</v>
      </c>
    </row>
    <row r="54" spans="1:7" ht="14.1" customHeight="1">
      <c r="A54" s="5">
        <v>386</v>
      </c>
      <c r="B54" s="354" t="s">
        <v>33</v>
      </c>
      <c r="C54" s="354"/>
      <c r="D54" s="319">
        <f>'Posebni dio'!D222</f>
        <v>1000</v>
      </c>
      <c r="E54" s="319">
        <f>'Posebni dio'!E222</f>
        <v>0</v>
      </c>
      <c r="F54" s="132">
        <f>'Posebni dio'!F222</f>
        <v>1000</v>
      </c>
      <c r="G54" s="19">
        <f t="shared" si="22"/>
        <v>100</v>
      </c>
    </row>
    <row r="55" spans="1:7" ht="14.1" customHeight="1">
      <c r="A55" s="359" t="s">
        <v>34</v>
      </c>
      <c r="B55" s="359"/>
      <c r="C55" s="359"/>
      <c r="D55" s="359"/>
      <c r="E55" s="359"/>
      <c r="F55" s="359"/>
      <c r="G55" s="25"/>
    </row>
    <row r="56" spans="1:7" ht="14.1" customHeight="1">
      <c r="A56" s="21">
        <v>4</v>
      </c>
      <c r="B56" s="360" t="s">
        <v>35</v>
      </c>
      <c r="C56" s="360"/>
      <c r="D56" s="320">
        <f>D57+D59+D64</f>
        <v>1181941</v>
      </c>
      <c r="E56" s="320">
        <f>SUM(E59,E64)</f>
        <v>-674066</v>
      </c>
      <c r="F56" s="133">
        <f>SUM(F59,F64)</f>
        <v>507875</v>
      </c>
      <c r="G56" s="71">
        <f>F56/D56*100</f>
        <v>42.969572931305372</v>
      </c>
    </row>
    <row r="57" spans="1:7" ht="14.1" customHeight="1">
      <c r="A57" s="221">
        <v>41</v>
      </c>
      <c r="B57" s="365" t="s">
        <v>269</v>
      </c>
      <c r="C57" s="366"/>
      <c r="D57" s="321">
        <v>0</v>
      </c>
      <c r="E57" s="321">
        <v>0</v>
      </c>
      <c r="F57" s="222">
        <v>0</v>
      </c>
      <c r="G57" s="223"/>
    </row>
    <row r="58" spans="1:7" ht="14.1" customHeight="1">
      <c r="A58" s="224">
        <v>412</v>
      </c>
      <c r="B58" s="367" t="s">
        <v>269</v>
      </c>
      <c r="C58" s="368"/>
      <c r="D58" s="323">
        <v>0</v>
      </c>
      <c r="E58" s="319">
        <f t="shared" ref="E58" si="24">F58-D58</f>
        <v>0</v>
      </c>
      <c r="F58" s="225">
        <v>0</v>
      </c>
      <c r="G58" s="19" t="e">
        <f>F58/D58*100</f>
        <v>#DIV/0!</v>
      </c>
    </row>
    <row r="59" spans="1:7" ht="14.1" customHeight="1">
      <c r="A59" s="18">
        <v>42</v>
      </c>
      <c r="B59" s="355" t="s">
        <v>36</v>
      </c>
      <c r="C59" s="355"/>
      <c r="D59" s="318">
        <f>SUM(D60:D63)</f>
        <v>488316</v>
      </c>
      <c r="E59" s="318">
        <f>SUM(E60:E63)</f>
        <v>-132741</v>
      </c>
      <c r="F59" s="131">
        <f>SUM(F60:F63)</f>
        <v>355575</v>
      </c>
      <c r="G59" s="20">
        <f>F59/D59*100</f>
        <v>72.816577789791864</v>
      </c>
    </row>
    <row r="60" spans="1:7" ht="14.1" customHeight="1">
      <c r="A60" s="5">
        <v>421</v>
      </c>
      <c r="B60" s="354" t="s">
        <v>37</v>
      </c>
      <c r="C60" s="354"/>
      <c r="D60" s="319">
        <f>'Posebni dio'!D163+'Posebni dio'!D172+'Posebni dio'!D182+'Posebni dio'!D196+'Posebni dio'!D205+'Posebni dio'!D231+'Posebni dio'!D318+'Posebni dio'!D288+'Posebni dio'!D394</f>
        <v>324466</v>
      </c>
      <c r="E60" s="319">
        <f>'Posebni dio'!E163+'Posebni dio'!E172+'Posebni dio'!E182+'Posebni dio'!E196+'Posebni dio'!E205+'Posebni dio'!E231+'Posebni dio'!E318+'Posebni dio'!E288+'Posebni dio'!E394</f>
        <v>-153716</v>
      </c>
      <c r="F60" s="132">
        <f>'Posebni dio'!F163+'Posebni dio'!F172+'Posebni dio'!F182+'Posebni dio'!F196+'Posebni dio'!F205+'Posebni dio'!F231+'Posebni dio'!F318+'Posebni dio'!F288+'Posebni dio'!F394</f>
        <v>170750</v>
      </c>
      <c r="G60" s="19">
        <f t="shared" ref="G60:G65" si="25">F60/D60*100</f>
        <v>52.624928343801813</v>
      </c>
    </row>
    <row r="61" spans="1:7" ht="14.1" customHeight="1">
      <c r="A61" s="5">
        <v>422</v>
      </c>
      <c r="B61" s="354" t="s">
        <v>38</v>
      </c>
      <c r="C61" s="354"/>
      <c r="D61" s="319">
        <f>'Posebni dio'!D85+'Posebni dio'!D92+'Posebni dio'!D103+'Posebni dio'!D139+'Posebni dio'!D165+'Posebni dio'!D173+'Posebni dio'!D183+'Posebni dio'!D214+'Posebni dio'!D289</f>
        <v>34625</v>
      </c>
      <c r="E61" s="319">
        <f>'Posebni dio'!E85+'Posebni dio'!E92+'Posebni dio'!E103+'Posebni dio'!E139+'Posebni dio'!E165+'Posebni dio'!E173+'Posebni dio'!E183+'Posebni dio'!E214+'Posebni dio'!E289</f>
        <v>30000</v>
      </c>
      <c r="F61" s="132">
        <f>'Posebni dio'!F85+'Posebni dio'!F92+'Posebni dio'!F103+'Posebni dio'!F139+'Posebni dio'!F165+'Posebni dio'!F173+'Posebni dio'!F183+'Posebni dio'!F214+'Posebni dio'!F289</f>
        <v>64625</v>
      </c>
      <c r="G61" s="19">
        <f t="shared" si="25"/>
        <v>186.64259927797835</v>
      </c>
    </row>
    <row r="62" spans="1:7" ht="14.1" customHeight="1">
      <c r="A62" s="5">
        <v>423</v>
      </c>
      <c r="B62" s="354" t="s">
        <v>163</v>
      </c>
      <c r="C62" s="358"/>
      <c r="D62" s="319">
        <f>'Posebni dio'!D93+'Posebni dio'!D86</f>
        <v>0</v>
      </c>
      <c r="E62" s="319">
        <f>'Posebni dio'!E93+'Posebni dio'!E86</f>
        <v>0</v>
      </c>
      <c r="F62" s="132">
        <f>'Posebni dio'!F93+'Posebni dio'!F86</f>
        <v>0</v>
      </c>
      <c r="G62" s="20" t="e">
        <f t="shared" si="25"/>
        <v>#DIV/0!</v>
      </c>
    </row>
    <row r="63" spans="1:7" ht="14.1" customHeight="1">
      <c r="A63" s="5">
        <v>426</v>
      </c>
      <c r="B63" s="354" t="s">
        <v>39</v>
      </c>
      <c r="C63" s="354"/>
      <c r="D63" s="319">
        <f>'Posebni dio'!D94+'Posebni dio'!D104+'Posebni dio'!D164+'Posebni dio'!D197+'Posebni dio'!D232+'Posebni dio'!D303+'Posebni dio'!D407+'Posebni dio'!D478+'Posebni dio'!D206</f>
        <v>129225</v>
      </c>
      <c r="E63" s="319">
        <f>'Posebni dio'!E94+'Posebni dio'!E104+'Posebni dio'!E164+'Posebni dio'!E197+'Posebni dio'!E232+'Posebni dio'!E303+'Posebni dio'!E407+'Posebni dio'!E478+'Posebni dio'!E206</f>
        <v>-9025</v>
      </c>
      <c r="F63" s="132">
        <f>'Posebni dio'!F94+'Posebni dio'!F104+'Posebni dio'!F164+'Posebni dio'!F197+'Posebni dio'!F232+'Posebni dio'!F303+'Posebni dio'!F407+'Posebni dio'!F478+'Posebni dio'!F206</f>
        <v>120200</v>
      </c>
      <c r="G63" s="19">
        <f t="shared" si="25"/>
        <v>93.01605726446121</v>
      </c>
    </row>
    <row r="64" spans="1:7" ht="14.1" customHeight="1">
      <c r="A64" s="18">
        <v>45</v>
      </c>
      <c r="B64" s="355" t="s">
        <v>40</v>
      </c>
      <c r="C64" s="355"/>
      <c r="D64" s="318">
        <f>SUM(D65)</f>
        <v>693625</v>
      </c>
      <c r="E64" s="318">
        <f>SUM(E65)</f>
        <v>-541325</v>
      </c>
      <c r="F64" s="131">
        <f>SUM(F65)</f>
        <v>152300</v>
      </c>
      <c r="G64" s="20">
        <f t="shared" si="25"/>
        <v>21.957109389079115</v>
      </c>
    </row>
    <row r="65" spans="1:7" ht="14.1" customHeight="1">
      <c r="A65" s="5">
        <v>451</v>
      </c>
      <c r="B65" s="354" t="s">
        <v>41</v>
      </c>
      <c r="C65" s="354"/>
      <c r="D65" s="319">
        <f>'Posebni dio'!D62+'Posebni dio'!D101+'Posebni dio'!D175+'Posebni dio'!D234+'Posebni dio'!D320+'Posebni dio'!D371+'Posebni dio'!D185+'Posebni dio'!D401</f>
        <v>693625</v>
      </c>
      <c r="E65" s="319">
        <f>'Posebni dio'!E62+'Posebni dio'!E101+'Posebni dio'!E175+'Posebni dio'!E234+'Posebni dio'!E320+'Posebni dio'!E371+'Posebni dio'!E185+'Posebni dio'!E401</f>
        <v>-541325</v>
      </c>
      <c r="F65" s="132">
        <f>'Posebni dio'!F62+'Posebni dio'!F101+'Posebni dio'!F175+'Posebni dio'!F234+'Posebni dio'!F320+'Posebni dio'!F371+'Posebni dio'!F185+'Posebni dio'!F401</f>
        <v>152300</v>
      </c>
      <c r="G65" s="19">
        <f t="shared" si="25"/>
        <v>21.957109389079115</v>
      </c>
    </row>
  </sheetData>
  <mergeCells count="63">
    <mergeCell ref="B57:C57"/>
    <mergeCell ref="B58:C58"/>
    <mergeCell ref="B13:C13"/>
    <mergeCell ref="A2:F2"/>
    <mergeCell ref="A4:C4"/>
    <mergeCell ref="B5:C5"/>
    <mergeCell ref="A6:F6"/>
    <mergeCell ref="B7:C7"/>
    <mergeCell ref="B8:C8"/>
    <mergeCell ref="B9:C9"/>
    <mergeCell ref="B10:C10"/>
    <mergeCell ref="B11:C11"/>
    <mergeCell ref="B12:C12"/>
    <mergeCell ref="B25:C25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A24:F24"/>
    <mergeCell ref="B37:C37"/>
    <mergeCell ref="B26:C26"/>
    <mergeCell ref="B27:C27"/>
    <mergeCell ref="B28:C28"/>
    <mergeCell ref="B30:C30"/>
    <mergeCell ref="B31:C31"/>
    <mergeCell ref="B32:C32"/>
    <mergeCell ref="B33:C33"/>
    <mergeCell ref="B34:C34"/>
    <mergeCell ref="B35:C35"/>
    <mergeCell ref="B36:C36"/>
    <mergeCell ref="A29:F29"/>
    <mergeCell ref="B53:C53"/>
    <mergeCell ref="B38:C38"/>
    <mergeCell ref="B39:C39"/>
    <mergeCell ref="B40:C40"/>
    <mergeCell ref="B42:C42"/>
    <mergeCell ref="B45:C45"/>
    <mergeCell ref="B46:C46"/>
    <mergeCell ref="B41:C41"/>
    <mergeCell ref="B44:C44"/>
    <mergeCell ref="B43:C43"/>
    <mergeCell ref="B63:C63"/>
    <mergeCell ref="B64:C64"/>
    <mergeCell ref="B65:C65"/>
    <mergeCell ref="B47:C47"/>
    <mergeCell ref="B62:C62"/>
    <mergeCell ref="B54:C54"/>
    <mergeCell ref="A55:F55"/>
    <mergeCell ref="B56:C56"/>
    <mergeCell ref="B59:C59"/>
    <mergeCell ref="B60:C60"/>
    <mergeCell ref="B61:C61"/>
    <mergeCell ref="B48:C48"/>
    <mergeCell ref="B49:C49"/>
    <mergeCell ref="B50:C50"/>
    <mergeCell ref="B51:C51"/>
    <mergeCell ref="B52:C52"/>
  </mergeCells>
  <pageMargins left="0.70866141732283472" right="0.70866141732283472" top="1.1417322834645669" bottom="1.1417322834645669" header="0.74803149606299213" footer="0.74803149606299213"/>
  <pageSetup paperSize="9" fitToWidth="0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512"/>
  <sheetViews>
    <sheetView topLeftCell="A463" workbookViewId="0">
      <selection activeCell="C498" sqref="C498"/>
    </sheetView>
  </sheetViews>
  <sheetFormatPr defaultRowHeight="12" customHeight="1"/>
  <cols>
    <col min="1" max="1" width="6.125" style="66" customWidth="1"/>
    <col min="2" max="2" width="3.375" style="66" customWidth="1"/>
    <col min="3" max="3" width="38.625" style="66" customWidth="1"/>
    <col min="4" max="4" width="12.625" style="176" customWidth="1"/>
    <col min="5" max="5" width="10.5" style="118" customWidth="1"/>
    <col min="6" max="6" width="12" style="302" customWidth="1"/>
    <col min="7" max="7" width="4.75" style="165" customWidth="1"/>
    <col min="8" max="8" width="9.125" style="304" customWidth="1"/>
    <col min="9" max="1012" width="8.125" customWidth="1"/>
  </cols>
  <sheetData>
    <row r="1" spans="1:8" ht="12" customHeight="1">
      <c r="A1" s="27" t="s">
        <v>42</v>
      </c>
      <c r="B1" s="28"/>
      <c r="C1" s="175"/>
      <c r="D1" s="67"/>
      <c r="E1" s="67"/>
      <c r="F1" s="270"/>
      <c r="G1"/>
    </row>
    <row r="2" spans="1:8" ht="12" customHeight="1">
      <c r="A2" s="29" t="s">
        <v>280</v>
      </c>
      <c r="B2" s="30"/>
      <c r="C2" s="176"/>
      <c r="D2" s="89"/>
      <c r="E2" s="67"/>
      <c r="F2" s="270"/>
      <c r="G2"/>
    </row>
    <row r="3" spans="1:8" ht="12" customHeight="1">
      <c r="A3" s="423" t="s">
        <v>43</v>
      </c>
      <c r="B3" s="423"/>
      <c r="C3" s="175"/>
      <c r="D3" s="67"/>
      <c r="E3" s="67"/>
      <c r="F3" s="270"/>
      <c r="G3"/>
    </row>
    <row r="4" spans="1:8" ht="12.75" customHeight="1">
      <c r="A4" s="375" t="s">
        <v>281</v>
      </c>
      <c r="B4" s="375"/>
      <c r="C4" s="375"/>
      <c r="D4" s="375"/>
      <c r="E4" s="375"/>
      <c r="F4" s="375"/>
      <c r="G4" s="375"/>
      <c r="H4" s="313"/>
    </row>
    <row r="5" spans="1:8" ht="41.25" customHeight="1">
      <c r="A5" s="31"/>
      <c r="B5" s="32" t="s">
        <v>44</v>
      </c>
      <c r="C5" s="33" t="s">
        <v>45</v>
      </c>
      <c r="D5" s="177" t="s">
        <v>267</v>
      </c>
      <c r="E5" s="90" t="s">
        <v>275</v>
      </c>
      <c r="F5" s="177" t="s">
        <v>287</v>
      </c>
      <c r="G5" s="136" t="s">
        <v>286</v>
      </c>
    </row>
    <row r="6" spans="1:8" ht="12" customHeight="1">
      <c r="A6" s="34"/>
      <c r="B6" s="34"/>
      <c r="C6" s="34"/>
      <c r="D6" s="264">
        <v>1</v>
      </c>
      <c r="E6" s="265">
        <v>2</v>
      </c>
      <c r="F6" s="264">
        <v>3</v>
      </c>
      <c r="G6" s="266">
        <v>4</v>
      </c>
    </row>
    <row r="7" spans="1:8" ht="12" customHeight="1">
      <c r="A7" s="424" t="s">
        <v>46</v>
      </c>
      <c r="B7" s="424"/>
      <c r="C7" s="424"/>
      <c r="D7" s="209">
        <f>SUM(D8+D25)</f>
        <v>2227080</v>
      </c>
      <c r="E7" s="92">
        <f>SUM(E8+E25)</f>
        <v>1705465.19</v>
      </c>
      <c r="F7" s="271">
        <f>SUM(F8+F25)</f>
        <v>1629082</v>
      </c>
      <c r="G7" s="137">
        <f t="shared" ref="G7:G36" si="0">F7/E7*100</f>
        <v>95.521269478387893</v>
      </c>
    </row>
    <row r="8" spans="1:8" ht="12" customHeight="1">
      <c r="A8" s="425" t="s">
        <v>47</v>
      </c>
      <c r="B8" s="425"/>
      <c r="C8" s="425"/>
      <c r="D8" s="241">
        <f>D9</f>
        <v>10560</v>
      </c>
      <c r="E8" s="93">
        <f>E9</f>
        <v>26940</v>
      </c>
      <c r="F8" s="178">
        <f>F9</f>
        <v>37500</v>
      </c>
      <c r="G8" s="138">
        <f t="shared" si="0"/>
        <v>139.19821826280622</v>
      </c>
    </row>
    <row r="9" spans="1:8" ht="12" customHeight="1">
      <c r="A9" s="417" t="s">
        <v>48</v>
      </c>
      <c r="B9" s="417"/>
      <c r="C9" s="417"/>
      <c r="D9" s="207">
        <f>SUM(D10,D18)</f>
        <v>10560</v>
      </c>
      <c r="E9" s="94">
        <f>SUM(E10,E18)</f>
        <v>26940</v>
      </c>
      <c r="F9" s="272">
        <f>SUM(F10,F18)</f>
        <v>37500</v>
      </c>
      <c r="G9" s="139">
        <f>F9/D9*100</f>
        <v>355.11363636363637</v>
      </c>
    </row>
    <row r="10" spans="1:8" ht="10.5" customHeight="1">
      <c r="A10" s="401" t="s">
        <v>49</v>
      </c>
      <c r="B10" s="401"/>
      <c r="C10" s="401"/>
      <c r="D10" s="130">
        <f>SUM(D11)</f>
        <v>9230</v>
      </c>
      <c r="E10" s="95">
        <f>SUM(E11)</f>
        <v>24770</v>
      </c>
      <c r="F10" s="273">
        <f>SUM(F11)</f>
        <v>34000</v>
      </c>
      <c r="G10" s="140">
        <f t="shared" si="0"/>
        <v>137.26281792490917</v>
      </c>
    </row>
    <row r="11" spans="1:8" ht="12" customHeight="1">
      <c r="A11" s="387" t="s">
        <v>50</v>
      </c>
      <c r="B11" s="387"/>
      <c r="C11" s="387"/>
      <c r="D11" s="242">
        <f t="shared" ref="D11:F14" si="1">D12</f>
        <v>9230</v>
      </c>
      <c r="E11" s="96">
        <f t="shared" si="1"/>
        <v>24770</v>
      </c>
      <c r="F11" s="274">
        <f t="shared" si="1"/>
        <v>34000</v>
      </c>
      <c r="G11" s="141">
        <f t="shared" si="0"/>
        <v>137.26281792490917</v>
      </c>
    </row>
    <row r="12" spans="1:8" ht="12" customHeight="1">
      <c r="A12" s="394" t="s">
        <v>51</v>
      </c>
      <c r="B12" s="394"/>
      <c r="C12" s="394"/>
      <c r="D12" s="243">
        <f t="shared" si="1"/>
        <v>9230</v>
      </c>
      <c r="E12" s="97">
        <f t="shared" si="1"/>
        <v>24770</v>
      </c>
      <c r="F12" s="275">
        <f t="shared" si="1"/>
        <v>34000</v>
      </c>
      <c r="G12" s="142">
        <f t="shared" si="0"/>
        <v>137.26281792490917</v>
      </c>
    </row>
    <row r="13" spans="1:8" ht="12" customHeight="1">
      <c r="A13" s="404" t="s">
        <v>52</v>
      </c>
      <c r="B13" s="404"/>
      <c r="C13" s="404"/>
      <c r="D13" s="244">
        <f t="shared" si="1"/>
        <v>9230</v>
      </c>
      <c r="E13" s="98">
        <f t="shared" si="1"/>
        <v>24770</v>
      </c>
      <c r="F13" s="179">
        <f t="shared" si="1"/>
        <v>34000</v>
      </c>
      <c r="G13" s="143">
        <f t="shared" si="0"/>
        <v>137.26281792490917</v>
      </c>
    </row>
    <row r="14" spans="1:8" ht="12" customHeight="1">
      <c r="A14" s="26"/>
      <c r="B14" s="35">
        <v>3</v>
      </c>
      <c r="C14" s="36" t="s">
        <v>53</v>
      </c>
      <c r="D14" s="207">
        <f t="shared" si="1"/>
        <v>9230</v>
      </c>
      <c r="E14" s="94">
        <f t="shared" si="1"/>
        <v>24770</v>
      </c>
      <c r="F14" s="272">
        <f t="shared" si="1"/>
        <v>34000</v>
      </c>
      <c r="G14" s="139">
        <f t="shared" si="0"/>
        <v>137.26281792490917</v>
      </c>
    </row>
    <row r="15" spans="1:8" ht="12" customHeight="1">
      <c r="A15" s="26"/>
      <c r="B15" s="35">
        <v>32</v>
      </c>
      <c r="C15" s="36" t="s">
        <v>54</v>
      </c>
      <c r="D15" s="245">
        <f>SUM(D16:D17)</f>
        <v>9230</v>
      </c>
      <c r="E15" s="99">
        <f>SUM(E16:E17)</f>
        <v>24770</v>
      </c>
      <c r="F15" s="276">
        <f>SUM(F16:F17)</f>
        <v>34000</v>
      </c>
      <c r="G15" s="139">
        <f t="shared" si="0"/>
        <v>137.26281792490917</v>
      </c>
    </row>
    <row r="16" spans="1:8" ht="12" customHeight="1">
      <c r="A16" s="26"/>
      <c r="B16" s="37">
        <v>323</v>
      </c>
      <c r="C16" s="38" t="s">
        <v>55</v>
      </c>
      <c r="D16" s="180">
        <v>3580</v>
      </c>
      <c r="E16" s="121">
        <f>F16-D16</f>
        <v>2920</v>
      </c>
      <c r="F16" s="180">
        <v>6500</v>
      </c>
      <c r="G16" s="139">
        <f t="shared" ref="G16:G17" si="2">F16/D16*100</f>
        <v>181.56424581005587</v>
      </c>
    </row>
    <row r="17" spans="1:7" ht="12" customHeight="1">
      <c r="A17" s="26"/>
      <c r="B17" s="37">
        <v>329</v>
      </c>
      <c r="C17" s="39" t="s">
        <v>140</v>
      </c>
      <c r="D17" s="180">
        <v>5650</v>
      </c>
      <c r="E17" s="121">
        <f>F17-D17</f>
        <v>21850</v>
      </c>
      <c r="F17" s="180">
        <v>27500</v>
      </c>
      <c r="G17" s="139">
        <f t="shared" si="2"/>
        <v>486.72566371681415</v>
      </c>
    </row>
    <row r="18" spans="1:7" ht="12" customHeight="1">
      <c r="A18" s="401" t="s">
        <v>131</v>
      </c>
      <c r="B18" s="401"/>
      <c r="C18" s="401"/>
      <c r="D18" s="130">
        <f t="shared" ref="D18:F21" si="3">D19</f>
        <v>1330</v>
      </c>
      <c r="E18" s="95">
        <f t="shared" si="3"/>
        <v>2170</v>
      </c>
      <c r="F18" s="273">
        <f t="shared" si="3"/>
        <v>3500</v>
      </c>
      <c r="G18" s="140">
        <f t="shared" si="0"/>
        <v>161.29032258064515</v>
      </c>
    </row>
    <row r="19" spans="1:7" ht="12" customHeight="1">
      <c r="A19" s="387" t="s">
        <v>132</v>
      </c>
      <c r="B19" s="387"/>
      <c r="C19" s="387"/>
      <c r="D19" s="242">
        <f t="shared" si="3"/>
        <v>1330</v>
      </c>
      <c r="E19" s="96">
        <f t="shared" si="3"/>
        <v>2170</v>
      </c>
      <c r="F19" s="274">
        <f t="shared" si="3"/>
        <v>3500</v>
      </c>
      <c r="G19" s="141">
        <f t="shared" si="0"/>
        <v>161.29032258064515</v>
      </c>
    </row>
    <row r="20" spans="1:7" ht="12" customHeight="1">
      <c r="A20" s="394" t="s">
        <v>51</v>
      </c>
      <c r="B20" s="394"/>
      <c r="C20" s="394"/>
      <c r="D20" s="243">
        <f t="shared" si="3"/>
        <v>1330</v>
      </c>
      <c r="E20" s="97">
        <f t="shared" si="3"/>
        <v>2170</v>
      </c>
      <c r="F20" s="275">
        <f t="shared" si="3"/>
        <v>3500</v>
      </c>
      <c r="G20" s="142">
        <f t="shared" si="0"/>
        <v>161.29032258064515</v>
      </c>
    </row>
    <row r="21" spans="1:7" ht="12" customHeight="1">
      <c r="A21" s="404" t="s">
        <v>133</v>
      </c>
      <c r="B21" s="404"/>
      <c r="C21" s="404"/>
      <c r="D21" s="244">
        <f t="shared" si="3"/>
        <v>1330</v>
      </c>
      <c r="E21" s="98">
        <f t="shared" si="3"/>
        <v>2170</v>
      </c>
      <c r="F21" s="179">
        <f t="shared" si="3"/>
        <v>3500</v>
      </c>
      <c r="G21" s="143">
        <f t="shared" si="0"/>
        <v>161.29032258064515</v>
      </c>
    </row>
    <row r="22" spans="1:7" ht="12" customHeight="1">
      <c r="A22" s="26"/>
      <c r="B22" s="35">
        <v>3</v>
      </c>
      <c r="C22" s="36" t="s">
        <v>53</v>
      </c>
      <c r="D22" s="207">
        <f>D23</f>
        <v>1330</v>
      </c>
      <c r="E22" s="94">
        <f>E23</f>
        <v>2170</v>
      </c>
      <c r="F22" s="272">
        <f>F23</f>
        <v>3500</v>
      </c>
      <c r="G22" s="139">
        <f t="shared" si="0"/>
        <v>161.29032258064515</v>
      </c>
    </row>
    <row r="23" spans="1:7" ht="12" customHeight="1">
      <c r="A23" s="26"/>
      <c r="B23" s="35">
        <v>38</v>
      </c>
      <c r="C23" s="36" t="s">
        <v>134</v>
      </c>
      <c r="D23" s="245">
        <f>SUM(D24:D24)</f>
        <v>1330</v>
      </c>
      <c r="E23" s="99">
        <f>SUM(E24:E24)</f>
        <v>2170</v>
      </c>
      <c r="F23" s="276">
        <f>SUM(F24:F24)</f>
        <v>3500</v>
      </c>
      <c r="G23" s="139">
        <f t="shared" si="0"/>
        <v>161.29032258064515</v>
      </c>
    </row>
    <row r="24" spans="1:7" ht="12" customHeight="1">
      <c r="A24" s="26"/>
      <c r="B24" s="54">
        <v>381</v>
      </c>
      <c r="C24" s="87" t="s">
        <v>30</v>
      </c>
      <c r="D24" s="180">
        <v>1330</v>
      </c>
      <c r="E24" s="121">
        <f>F24-D24</f>
        <v>2170</v>
      </c>
      <c r="F24" s="180">
        <v>3500</v>
      </c>
      <c r="G24" s="139">
        <f>F24/D24*100</f>
        <v>263.15789473684214</v>
      </c>
    </row>
    <row r="25" spans="1:7" ht="12" customHeight="1">
      <c r="A25" s="426" t="s">
        <v>135</v>
      </c>
      <c r="B25" s="427"/>
      <c r="C25" s="427"/>
      <c r="D25" s="241">
        <v>2216520</v>
      </c>
      <c r="E25" s="93">
        <v>1678525.19</v>
      </c>
      <c r="F25" s="178">
        <f>F26+F105+F223+F321+F266+F355+F372+F423+F471</f>
        <v>1591582</v>
      </c>
      <c r="G25" s="138">
        <f t="shared" si="0"/>
        <v>94.820263019109063</v>
      </c>
    </row>
    <row r="26" spans="1:7" ht="12" customHeight="1">
      <c r="A26" s="428" t="s">
        <v>56</v>
      </c>
      <c r="B26" s="417"/>
      <c r="C26" s="417"/>
      <c r="D26" s="207">
        <f>SUM(D27)</f>
        <v>401564</v>
      </c>
      <c r="E26" s="94">
        <f>SUM(E27)</f>
        <v>134673</v>
      </c>
      <c r="F26" s="272">
        <f>SUM(F27)</f>
        <v>542237</v>
      </c>
      <c r="G26" s="139">
        <f t="shared" si="0"/>
        <v>402.63230194619564</v>
      </c>
    </row>
    <row r="27" spans="1:7" ht="12" customHeight="1">
      <c r="A27" s="429" t="s">
        <v>136</v>
      </c>
      <c r="B27" s="401"/>
      <c r="C27" s="401"/>
      <c r="D27" s="130">
        <f>SUM(D28,D46,D52,D63,D69,D87,D95)</f>
        <v>401564</v>
      </c>
      <c r="E27" s="95">
        <f>SUM(E28,E46,E52,E63,E69,E87,E95)</f>
        <v>134673</v>
      </c>
      <c r="F27" s="273">
        <f>SUM(F28,F46,F52,F63,F69,F87,F95)</f>
        <v>542237</v>
      </c>
      <c r="G27" s="140">
        <f t="shared" si="0"/>
        <v>402.63230194619564</v>
      </c>
    </row>
    <row r="28" spans="1:7" ht="12" customHeight="1">
      <c r="A28" s="430" t="s">
        <v>137</v>
      </c>
      <c r="B28" s="387"/>
      <c r="C28" s="387"/>
      <c r="D28" s="242">
        <f>D29</f>
        <v>180254</v>
      </c>
      <c r="E28" s="96">
        <f>E29</f>
        <v>35381</v>
      </c>
      <c r="F28" s="274">
        <f>F29</f>
        <v>221635</v>
      </c>
      <c r="G28" s="141">
        <f t="shared" si="0"/>
        <v>626.42378677821421</v>
      </c>
    </row>
    <row r="29" spans="1:7" ht="12" customHeight="1">
      <c r="A29" s="431" t="s">
        <v>51</v>
      </c>
      <c r="B29" s="394"/>
      <c r="C29" s="394"/>
      <c r="D29" s="246">
        <f>D31</f>
        <v>180254</v>
      </c>
      <c r="E29" s="100">
        <f>E31</f>
        <v>35381</v>
      </c>
      <c r="F29" s="277">
        <f>F31</f>
        <v>221635</v>
      </c>
      <c r="G29" s="142">
        <f t="shared" si="0"/>
        <v>626.42378677821421</v>
      </c>
    </row>
    <row r="30" spans="1:7" ht="12" customHeight="1">
      <c r="A30" s="419" t="s">
        <v>52</v>
      </c>
      <c r="B30" s="404"/>
      <c r="C30" s="404"/>
      <c r="D30" s="247">
        <f>D28</f>
        <v>180254</v>
      </c>
      <c r="E30" s="233">
        <f>E28</f>
        <v>35381</v>
      </c>
      <c r="F30" s="278">
        <f>F28</f>
        <v>221635</v>
      </c>
      <c r="G30" s="144">
        <f t="shared" si="0"/>
        <v>626.42378677821421</v>
      </c>
    </row>
    <row r="31" spans="1:7" ht="12" customHeight="1">
      <c r="A31" s="26"/>
      <c r="B31" s="86">
        <v>3</v>
      </c>
      <c r="C31" s="55" t="s">
        <v>53</v>
      </c>
      <c r="D31" s="248">
        <f>SUM(D32,D36,D41)</f>
        <v>180254</v>
      </c>
      <c r="E31" s="101">
        <f>SUM(E32,E36,E41)</f>
        <v>35381</v>
      </c>
      <c r="F31" s="181">
        <f>SUM(F32,F36,F41,F44)</f>
        <v>221635</v>
      </c>
      <c r="G31" s="139">
        <f t="shared" si="0"/>
        <v>626.42378677821421</v>
      </c>
    </row>
    <row r="32" spans="1:7" ht="12" customHeight="1">
      <c r="A32" s="26"/>
      <c r="B32" s="35">
        <v>31</v>
      </c>
      <c r="C32" s="36" t="s">
        <v>138</v>
      </c>
      <c r="D32" s="248">
        <f>SUM(D33,D34,D35)</f>
        <v>54502</v>
      </c>
      <c r="E32" s="101">
        <f>SUM(E33,E34,E35)</f>
        <v>12798</v>
      </c>
      <c r="F32" s="181">
        <f>SUM(F33,F34,F35)</f>
        <v>67300</v>
      </c>
      <c r="G32" s="139">
        <f t="shared" si="0"/>
        <v>525.86341615877484</v>
      </c>
    </row>
    <row r="33" spans="1:7" ht="12" customHeight="1">
      <c r="A33" s="26"/>
      <c r="B33" s="37">
        <v>311</v>
      </c>
      <c r="C33" s="39" t="s">
        <v>139</v>
      </c>
      <c r="D33" s="180">
        <v>42352</v>
      </c>
      <c r="E33" s="121">
        <f t="shared" ref="E33:E35" si="4">F33-D33</f>
        <v>13648</v>
      </c>
      <c r="F33" s="180">
        <v>56000</v>
      </c>
      <c r="G33" s="139">
        <f t="shared" ref="G33:G35" si="5">F33/D33*100</f>
        <v>132.22516055912354</v>
      </c>
    </row>
    <row r="34" spans="1:7" ht="12" customHeight="1">
      <c r="A34" s="26"/>
      <c r="B34" s="37">
        <v>312</v>
      </c>
      <c r="C34" s="39" t="s">
        <v>61</v>
      </c>
      <c r="D34" s="180">
        <v>3125</v>
      </c>
      <c r="E34" s="121">
        <f t="shared" si="4"/>
        <v>-1125</v>
      </c>
      <c r="F34" s="180">
        <v>2000</v>
      </c>
      <c r="G34" s="139">
        <f t="shared" si="5"/>
        <v>64</v>
      </c>
    </row>
    <row r="35" spans="1:7" ht="12" customHeight="1">
      <c r="A35" s="26"/>
      <c r="B35" s="37">
        <v>313</v>
      </c>
      <c r="C35" s="39" t="s">
        <v>28</v>
      </c>
      <c r="D35" s="180">
        <v>9025</v>
      </c>
      <c r="E35" s="121">
        <f t="shared" si="4"/>
        <v>275</v>
      </c>
      <c r="F35" s="180">
        <v>9300</v>
      </c>
      <c r="G35" s="139">
        <f t="shared" si="5"/>
        <v>103.04709141274238</v>
      </c>
    </row>
    <row r="36" spans="1:7" ht="12" customHeight="1">
      <c r="A36" s="26"/>
      <c r="B36" s="35">
        <v>32</v>
      </c>
      <c r="C36" s="36" t="s">
        <v>54</v>
      </c>
      <c r="D36" s="248">
        <f>SUM(D37:D40)</f>
        <v>120502</v>
      </c>
      <c r="E36" s="101">
        <f>SUM(E37:E40)</f>
        <v>14833</v>
      </c>
      <c r="F36" s="181">
        <f>SUM(F37:F40)</f>
        <v>135335</v>
      </c>
      <c r="G36" s="139">
        <f t="shared" si="0"/>
        <v>912.39128969190324</v>
      </c>
    </row>
    <row r="37" spans="1:7" ht="12" customHeight="1">
      <c r="A37" s="26"/>
      <c r="B37" s="37">
        <v>321</v>
      </c>
      <c r="C37" s="39" t="s">
        <v>62</v>
      </c>
      <c r="D37" s="180">
        <v>1500</v>
      </c>
      <c r="E37" s="121">
        <f t="shared" ref="E37:E40" si="6">F37-D37</f>
        <v>-1165</v>
      </c>
      <c r="F37" s="180">
        <v>335</v>
      </c>
      <c r="G37" s="139">
        <f t="shared" ref="G37:G40" si="7">F37/D37*100</f>
        <v>22.333333333333332</v>
      </c>
    </row>
    <row r="38" spans="1:7" ht="12" customHeight="1">
      <c r="A38" s="26"/>
      <c r="B38" s="37">
        <v>322</v>
      </c>
      <c r="C38" s="39" t="s">
        <v>57</v>
      </c>
      <c r="D38" s="180">
        <v>31025</v>
      </c>
      <c r="E38" s="121">
        <f t="shared" si="6"/>
        <v>-12025</v>
      </c>
      <c r="F38" s="180">
        <v>19000</v>
      </c>
      <c r="G38" s="139">
        <f t="shared" si="7"/>
        <v>61.240934730056409</v>
      </c>
    </row>
    <row r="39" spans="1:7" ht="12" customHeight="1">
      <c r="A39" s="26"/>
      <c r="B39" s="37">
        <v>323</v>
      </c>
      <c r="C39" s="39" t="s">
        <v>55</v>
      </c>
      <c r="D39" s="180">
        <v>73252</v>
      </c>
      <c r="E39" s="121">
        <f t="shared" si="6"/>
        <v>15748</v>
      </c>
      <c r="F39" s="180">
        <v>89000</v>
      </c>
      <c r="G39" s="139">
        <f t="shared" si="7"/>
        <v>121.4983891224813</v>
      </c>
    </row>
    <row r="40" spans="1:7" ht="12" customHeight="1">
      <c r="A40" s="26"/>
      <c r="B40" s="37">
        <v>329</v>
      </c>
      <c r="C40" s="39" t="s">
        <v>140</v>
      </c>
      <c r="D40" s="180">
        <v>14725</v>
      </c>
      <c r="E40" s="121">
        <f t="shared" si="6"/>
        <v>12275</v>
      </c>
      <c r="F40" s="180">
        <v>27000</v>
      </c>
      <c r="G40" s="139">
        <f t="shared" si="7"/>
        <v>183.3616298811545</v>
      </c>
    </row>
    <row r="41" spans="1:7" ht="12" customHeight="1">
      <c r="A41" s="26"/>
      <c r="B41" s="35">
        <v>34</v>
      </c>
      <c r="C41" s="36" t="s">
        <v>130</v>
      </c>
      <c r="D41" s="276">
        <f t="shared" ref="D41:E41" si="8">SUM(D42:D43)</f>
        <v>5250</v>
      </c>
      <c r="E41" s="276">
        <f t="shared" si="8"/>
        <v>7750</v>
      </c>
      <c r="F41" s="276">
        <f>SUM(F42:F43)</f>
        <v>13000</v>
      </c>
      <c r="G41" s="139">
        <f t="shared" ref="G41:G73" si="9">F41/E41*100</f>
        <v>167.74193548387098</v>
      </c>
    </row>
    <row r="42" spans="1:7" ht="12" customHeight="1">
      <c r="A42" s="26"/>
      <c r="B42" s="37">
        <v>342</v>
      </c>
      <c r="C42" s="39" t="s">
        <v>285</v>
      </c>
      <c r="D42" s="228">
        <v>0</v>
      </c>
      <c r="E42" s="121">
        <f>F42-D42</f>
        <v>11000</v>
      </c>
      <c r="F42" s="303">
        <v>11000</v>
      </c>
      <c r="G42" s="139" t="e">
        <f>F42/D42*100</f>
        <v>#DIV/0!</v>
      </c>
    </row>
    <row r="43" spans="1:7" ht="12" customHeight="1">
      <c r="A43" s="26"/>
      <c r="B43" s="37">
        <v>343</v>
      </c>
      <c r="C43" s="39" t="s">
        <v>129</v>
      </c>
      <c r="D43" s="180">
        <v>5250</v>
      </c>
      <c r="E43" s="121">
        <f>F43-D43</f>
        <v>-3250</v>
      </c>
      <c r="F43" s="180">
        <v>2000</v>
      </c>
      <c r="G43" s="139">
        <f>F43/D43*100</f>
        <v>38.095238095238095</v>
      </c>
    </row>
    <row r="44" spans="1:7" ht="12" customHeight="1">
      <c r="A44" s="26"/>
      <c r="B44" s="37">
        <v>36</v>
      </c>
      <c r="C44" s="308" t="s">
        <v>84</v>
      </c>
      <c r="D44" s="248">
        <f>SUM(D45)</f>
        <v>0</v>
      </c>
      <c r="E44" s="248">
        <f t="shared" ref="E44:F44" si="10">SUM(E45)</f>
        <v>6000</v>
      </c>
      <c r="F44" s="248">
        <f t="shared" si="10"/>
        <v>6000</v>
      </c>
      <c r="G44" s="145" t="e">
        <f t="shared" ref="G44:G45" si="11">F44/D44*100</f>
        <v>#DIV/0!</v>
      </c>
    </row>
    <row r="45" spans="1:7" ht="12" customHeight="1">
      <c r="A45" s="26"/>
      <c r="B45" s="37">
        <v>363</v>
      </c>
      <c r="C45" s="309" t="s">
        <v>76</v>
      </c>
      <c r="D45" s="180">
        <v>0</v>
      </c>
      <c r="E45" s="121">
        <f>F45-D45</f>
        <v>6000</v>
      </c>
      <c r="F45" s="180">
        <v>6000</v>
      </c>
      <c r="G45" s="139" t="e">
        <f t="shared" si="11"/>
        <v>#DIV/0!</v>
      </c>
    </row>
    <row r="46" spans="1:7" ht="12" customHeight="1">
      <c r="A46" s="387" t="s">
        <v>141</v>
      </c>
      <c r="B46" s="387"/>
      <c r="C46" s="387"/>
      <c r="D46" s="249">
        <f t="shared" ref="D46:F49" si="12">D47</f>
        <v>3200</v>
      </c>
      <c r="E46" s="103">
        <f t="shared" si="12"/>
        <v>6800</v>
      </c>
      <c r="F46" s="279">
        <f t="shared" si="12"/>
        <v>10000</v>
      </c>
      <c r="G46" s="141">
        <f t="shared" si="9"/>
        <v>147.05882352941177</v>
      </c>
    </row>
    <row r="47" spans="1:7" ht="12" customHeight="1">
      <c r="A47" s="394" t="s">
        <v>51</v>
      </c>
      <c r="B47" s="394"/>
      <c r="C47" s="394"/>
      <c r="D47" s="243">
        <f t="shared" si="12"/>
        <v>3200</v>
      </c>
      <c r="E47" s="97">
        <f t="shared" si="12"/>
        <v>6800</v>
      </c>
      <c r="F47" s="275">
        <f t="shared" si="12"/>
        <v>10000</v>
      </c>
      <c r="G47" s="142">
        <f t="shared" si="9"/>
        <v>147.05882352941177</v>
      </c>
    </row>
    <row r="48" spans="1:7" ht="12" customHeight="1">
      <c r="A48" s="404" t="s">
        <v>52</v>
      </c>
      <c r="B48" s="404"/>
      <c r="C48" s="404"/>
      <c r="D48" s="244">
        <f t="shared" si="12"/>
        <v>3200</v>
      </c>
      <c r="E48" s="98">
        <f t="shared" si="12"/>
        <v>6800</v>
      </c>
      <c r="F48" s="179">
        <f t="shared" si="12"/>
        <v>10000</v>
      </c>
      <c r="G48" s="143">
        <f t="shared" si="9"/>
        <v>147.05882352941177</v>
      </c>
    </row>
    <row r="49" spans="1:7" ht="12" customHeight="1">
      <c r="A49" s="26"/>
      <c r="B49" s="35">
        <v>3</v>
      </c>
      <c r="C49" s="36" t="s">
        <v>53</v>
      </c>
      <c r="D49" s="207">
        <f t="shared" si="12"/>
        <v>3200</v>
      </c>
      <c r="E49" s="94">
        <f t="shared" si="12"/>
        <v>6800</v>
      </c>
      <c r="F49" s="272">
        <f t="shared" si="12"/>
        <v>10000</v>
      </c>
      <c r="G49" s="139">
        <f t="shared" si="9"/>
        <v>147.05882352941177</v>
      </c>
    </row>
    <row r="50" spans="1:7" ht="12" customHeight="1">
      <c r="A50" s="26"/>
      <c r="B50" s="35">
        <v>38</v>
      </c>
      <c r="C50" s="36" t="s">
        <v>134</v>
      </c>
      <c r="D50" s="245">
        <f>SUM(D51:D51)</f>
        <v>3200</v>
      </c>
      <c r="E50" s="99">
        <f>SUM(E51:E51)</f>
        <v>6800</v>
      </c>
      <c r="F50" s="276">
        <f>SUM(F51:F51)</f>
        <v>10000</v>
      </c>
      <c r="G50" s="139">
        <f t="shared" si="9"/>
        <v>147.05882352941177</v>
      </c>
    </row>
    <row r="51" spans="1:7" ht="12" customHeight="1">
      <c r="A51" s="26"/>
      <c r="B51" s="37">
        <v>385</v>
      </c>
      <c r="C51" s="39" t="s">
        <v>245</v>
      </c>
      <c r="D51" s="180">
        <v>3200</v>
      </c>
      <c r="E51" s="121">
        <f>F51-D51</f>
        <v>6800</v>
      </c>
      <c r="F51" s="180">
        <v>10000</v>
      </c>
      <c r="G51" s="139">
        <f>F51/D51*100</f>
        <v>312.5</v>
      </c>
    </row>
    <row r="52" spans="1:7" ht="12" customHeight="1">
      <c r="A52" s="387" t="s">
        <v>142</v>
      </c>
      <c r="B52" s="387"/>
      <c r="C52" s="387"/>
      <c r="D52" s="242">
        <f>SUM(D53,D60)</f>
        <v>19313</v>
      </c>
      <c r="E52" s="96">
        <f>SUM(E53,E60)</f>
        <v>28187</v>
      </c>
      <c r="F52" s="274">
        <f>SUM(F53,F60)</f>
        <v>47500</v>
      </c>
      <c r="G52" s="141">
        <f t="shared" si="9"/>
        <v>168.51740163905347</v>
      </c>
    </row>
    <row r="53" spans="1:7" ht="12" customHeight="1">
      <c r="A53" s="394" t="s">
        <v>143</v>
      </c>
      <c r="B53" s="394"/>
      <c r="C53" s="394"/>
      <c r="D53" s="243">
        <f>D55</f>
        <v>17813</v>
      </c>
      <c r="E53" s="97">
        <f>E55</f>
        <v>18087</v>
      </c>
      <c r="F53" s="275">
        <f>F55</f>
        <v>35900</v>
      </c>
      <c r="G53" s="142">
        <f t="shared" si="9"/>
        <v>198.48509979543317</v>
      </c>
    </row>
    <row r="54" spans="1:7" ht="12" customHeight="1">
      <c r="A54" s="404" t="s">
        <v>52</v>
      </c>
      <c r="B54" s="404"/>
      <c r="C54" s="404"/>
      <c r="D54" s="244">
        <f t="shared" ref="D54:F55" si="13">D55</f>
        <v>17813</v>
      </c>
      <c r="E54" s="98">
        <f t="shared" si="13"/>
        <v>18087</v>
      </c>
      <c r="F54" s="179">
        <f t="shared" si="13"/>
        <v>35900</v>
      </c>
      <c r="G54" s="143">
        <f t="shared" si="9"/>
        <v>198.48509979543317</v>
      </c>
    </row>
    <row r="55" spans="1:7" ht="12" customHeight="1">
      <c r="A55" s="26"/>
      <c r="B55" s="35">
        <v>3</v>
      </c>
      <c r="C55" s="36" t="s">
        <v>53</v>
      </c>
      <c r="D55" s="207">
        <f t="shared" si="13"/>
        <v>17813</v>
      </c>
      <c r="E55" s="94">
        <f t="shared" si="13"/>
        <v>18087</v>
      </c>
      <c r="F55" s="272">
        <f t="shared" si="13"/>
        <v>35900</v>
      </c>
      <c r="G55" s="139">
        <f t="shared" si="9"/>
        <v>198.48509979543317</v>
      </c>
    </row>
    <row r="56" spans="1:7" ht="12" customHeight="1">
      <c r="A56" s="26"/>
      <c r="B56" s="35">
        <v>32</v>
      </c>
      <c r="C56" s="36" t="s">
        <v>54</v>
      </c>
      <c r="D56" s="245">
        <f>SUM(D57:D59)</f>
        <v>17813</v>
      </c>
      <c r="E56" s="99">
        <f>SUM(E57:E59)</f>
        <v>18087</v>
      </c>
      <c r="F56" s="276">
        <f>SUM(F57:F59)</f>
        <v>35900</v>
      </c>
      <c r="G56" s="139">
        <f t="shared" si="9"/>
        <v>198.48509979543317</v>
      </c>
    </row>
    <row r="57" spans="1:7" ht="12" customHeight="1">
      <c r="A57" s="26"/>
      <c r="B57" s="37">
        <v>322</v>
      </c>
      <c r="C57" s="40" t="s">
        <v>57</v>
      </c>
      <c r="D57" s="180">
        <v>2785</v>
      </c>
      <c r="E57" s="121">
        <f t="shared" ref="E57:E59" si="14">F57-D57</f>
        <v>4415</v>
      </c>
      <c r="F57" s="180">
        <v>7200</v>
      </c>
      <c r="G57" s="139">
        <f t="shared" ref="G57:G59" si="15">F57/D57*100</f>
        <v>258.52782764811491</v>
      </c>
    </row>
    <row r="58" spans="1:7" ht="12" customHeight="1">
      <c r="A58" s="26"/>
      <c r="B58" s="37">
        <v>323</v>
      </c>
      <c r="C58" s="39" t="s">
        <v>55</v>
      </c>
      <c r="D58" s="180">
        <v>14028</v>
      </c>
      <c r="E58" s="121">
        <f t="shared" si="14"/>
        <v>13672</v>
      </c>
      <c r="F58" s="180">
        <v>27700</v>
      </c>
      <c r="G58" s="139">
        <f t="shared" si="15"/>
        <v>197.46221842030224</v>
      </c>
    </row>
    <row r="59" spans="1:7" ht="12" customHeight="1">
      <c r="A59" s="26"/>
      <c r="B59" s="37">
        <v>329</v>
      </c>
      <c r="C59" s="39" t="s">
        <v>248</v>
      </c>
      <c r="D59" s="180">
        <v>1000</v>
      </c>
      <c r="E59" s="121">
        <f t="shared" si="14"/>
        <v>0</v>
      </c>
      <c r="F59" s="180">
        <v>1000</v>
      </c>
      <c r="G59" s="139">
        <f t="shared" si="15"/>
        <v>100</v>
      </c>
    </row>
    <row r="60" spans="1:7" ht="12" customHeight="1">
      <c r="A60" s="26"/>
      <c r="B60" s="35">
        <v>4</v>
      </c>
      <c r="C60" s="36" t="s">
        <v>58</v>
      </c>
      <c r="D60" s="248">
        <f t="shared" ref="D60:F61" si="16">SUM(D61)</f>
        <v>1500</v>
      </c>
      <c r="E60" s="101">
        <f t="shared" si="16"/>
        <v>10100</v>
      </c>
      <c r="F60" s="248">
        <f t="shared" si="16"/>
        <v>11600</v>
      </c>
      <c r="G60" s="145">
        <f t="shared" si="9"/>
        <v>114.85148514851484</v>
      </c>
    </row>
    <row r="61" spans="1:7" ht="12" customHeight="1">
      <c r="A61" s="26"/>
      <c r="B61" s="35">
        <v>45</v>
      </c>
      <c r="C61" s="36" t="s">
        <v>59</v>
      </c>
      <c r="D61" s="248">
        <f t="shared" si="16"/>
        <v>1500</v>
      </c>
      <c r="E61" s="101">
        <f t="shared" si="16"/>
        <v>10100</v>
      </c>
      <c r="F61" s="248">
        <f t="shared" si="16"/>
        <v>11600</v>
      </c>
      <c r="G61" s="145">
        <f t="shared" si="9"/>
        <v>114.85148514851484</v>
      </c>
    </row>
    <row r="62" spans="1:7" ht="12" customHeight="1">
      <c r="A62" s="26"/>
      <c r="B62" s="37">
        <v>451</v>
      </c>
      <c r="C62" s="39" t="s">
        <v>41</v>
      </c>
      <c r="D62" s="180">
        <v>1500</v>
      </c>
      <c r="E62" s="121">
        <f>F62-D62</f>
        <v>10100</v>
      </c>
      <c r="F62" s="180">
        <v>11600</v>
      </c>
      <c r="G62" s="139">
        <f>F62/D62*100</f>
        <v>773.33333333333337</v>
      </c>
    </row>
    <row r="63" spans="1:7" ht="12" customHeight="1">
      <c r="A63" s="387" t="s">
        <v>144</v>
      </c>
      <c r="B63" s="387"/>
      <c r="C63" s="387"/>
      <c r="D63" s="249">
        <f>D64</f>
        <v>24252</v>
      </c>
      <c r="E63" s="103">
        <f>E64</f>
        <v>0</v>
      </c>
      <c r="F63" s="279">
        <f>F64</f>
        <v>24252</v>
      </c>
      <c r="G63" s="146" t="e">
        <f t="shared" si="9"/>
        <v>#DIV/0!</v>
      </c>
    </row>
    <row r="64" spans="1:7" ht="12" customHeight="1">
      <c r="A64" s="394" t="s">
        <v>51</v>
      </c>
      <c r="B64" s="394"/>
      <c r="C64" s="394"/>
      <c r="D64" s="243">
        <f>D66</f>
        <v>24252</v>
      </c>
      <c r="E64" s="97">
        <f>E66</f>
        <v>0</v>
      </c>
      <c r="F64" s="275">
        <f>F66</f>
        <v>24252</v>
      </c>
      <c r="G64" s="142" t="e">
        <f t="shared" si="9"/>
        <v>#DIV/0!</v>
      </c>
    </row>
    <row r="65" spans="1:7" ht="12" customHeight="1">
      <c r="A65" s="404" t="s">
        <v>52</v>
      </c>
      <c r="B65" s="404"/>
      <c r="C65" s="404"/>
      <c r="D65" s="244">
        <f t="shared" ref="D65:F67" si="17">D66</f>
        <v>24252</v>
      </c>
      <c r="E65" s="98">
        <f t="shared" si="17"/>
        <v>0</v>
      </c>
      <c r="F65" s="179">
        <f t="shared" si="17"/>
        <v>24252</v>
      </c>
      <c r="G65" s="143" t="e">
        <f t="shared" si="9"/>
        <v>#DIV/0!</v>
      </c>
    </row>
    <row r="66" spans="1:7" ht="12" customHeight="1">
      <c r="A66" s="26"/>
      <c r="B66" s="35">
        <v>3</v>
      </c>
      <c r="C66" s="36" t="s">
        <v>53</v>
      </c>
      <c r="D66" s="248">
        <f t="shared" si="17"/>
        <v>24252</v>
      </c>
      <c r="E66" s="101">
        <f t="shared" si="17"/>
        <v>0</v>
      </c>
      <c r="F66" s="181">
        <f t="shared" si="17"/>
        <v>24252</v>
      </c>
      <c r="G66" s="139" t="e">
        <f t="shared" si="9"/>
        <v>#DIV/0!</v>
      </c>
    </row>
    <row r="67" spans="1:7" ht="12" customHeight="1">
      <c r="A67" s="26"/>
      <c r="B67" s="35">
        <v>32</v>
      </c>
      <c r="C67" s="36" t="s">
        <v>60</v>
      </c>
      <c r="D67" s="248">
        <f t="shared" si="17"/>
        <v>24252</v>
      </c>
      <c r="E67" s="101">
        <f t="shared" si="17"/>
        <v>0</v>
      </c>
      <c r="F67" s="181">
        <f t="shared" si="17"/>
        <v>24252</v>
      </c>
      <c r="G67" s="139" t="e">
        <f t="shared" si="9"/>
        <v>#DIV/0!</v>
      </c>
    </row>
    <row r="68" spans="1:7" ht="12" customHeight="1">
      <c r="A68" s="26"/>
      <c r="B68" s="37">
        <v>323</v>
      </c>
      <c r="C68" s="39" t="s">
        <v>55</v>
      </c>
      <c r="D68" s="180">
        <v>24252</v>
      </c>
      <c r="E68" s="121">
        <f>F68-D68</f>
        <v>0</v>
      </c>
      <c r="F68" s="180">
        <v>24252</v>
      </c>
      <c r="G68" s="139">
        <f>F68/D68*100</f>
        <v>100</v>
      </c>
    </row>
    <row r="69" spans="1:7" ht="12" customHeight="1">
      <c r="A69" s="387" t="s">
        <v>145</v>
      </c>
      <c r="B69" s="387"/>
      <c r="C69" s="387"/>
      <c r="D69" s="242">
        <f>D70</f>
        <v>55145</v>
      </c>
      <c r="E69" s="96">
        <f>E70</f>
        <v>10905</v>
      </c>
      <c r="F69" s="274">
        <f>F70</f>
        <v>66050</v>
      </c>
      <c r="G69" s="141">
        <f t="shared" si="9"/>
        <v>605.68546538285193</v>
      </c>
    </row>
    <row r="70" spans="1:7" ht="12" customHeight="1">
      <c r="A70" s="394" t="s">
        <v>51</v>
      </c>
      <c r="B70" s="394"/>
      <c r="C70" s="394"/>
      <c r="D70" s="243">
        <f>SUM(D74+D83)</f>
        <v>55145</v>
      </c>
      <c r="E70" s="97">
        <f>SUM(E74+E83)</f>
        <v>10905</v>
      </c>
      <c r="F70" s="275">
        <f>SUM(F74+F83)</f>
        <v>66050</v>
      </c>
      <c r="G70" s="142">
        <f t="shared" si="9"/>
        <v>605.68546538285193</v>
      </c>
    </row>
    <row r="71" spans="1:7" ht="12" customHeight="1">
      <c r="A71" s="404" t="s">
        <v>146</v>
      </c>
      <c r="B71" s="404"/>
      <c r="C71" s="404"/>
      <c r="D71" s="244">
        <f>D69-D72</f>
        <v>12655</v>
      </c>
      <c r="E71" s="98">
        <f>E69-E72</f>
        <v>-31585</v>
      </c>
      <c r="F71" s="179">
        <f>F69-F72</f>
        <v>23560</v>
      </c>
      <c r="G71" s="143">
        <f t="shared" si="9"/>
        <v>-74.592369795789139</v>
      </c>
    </row>
    <row r="72" spans="1:7" ht="12" customHeight="1">
      <c r="A72" s="409" t="s">
        <v>147</v>
      </c>
      <c r="B72" s="409"/>
      <c r="C72" s="409"/>
      <c r="D72" s="244">
        <v>42490</v>
      </c>
      <c r="E72" s="98">
        <v>42490</v>
      </c>
      <c r="F72" s="179">
        <v>42490</v>
      </c>
      <c r="G72" s="143">
        <f t="shared" si="9"/>
        <v>100</v>
      </c>
    </row>
    <row r="73" spans="1:7" ht="12" customHeight="1">
      <c r="A73" s="404" t="s">
        <v>148</v>
      </c>
      <c r="B73" s="404"/>
      <c r="C73" s="404"/>
      <c r="D73" s="244">
        <v>0</v>
      </c>
      <c r="E73" s="98">
        <v>0</v>
      </c>
      <c r="F73" s="179">
        <v>0</v>
      </c>
      <c r="G73" s="143" t="e">
        <f t="shared" si="9"/>
        <v>#DIV/0!</v>
      </c>
    </row>
    <row r="74" spans="1:7" ht="12" customHeight="1">
      <c r="A74" s="26"/>
      <c r="B74" s="35">
        <v>3</v>
      </c>
      <c r="C74" s="36" t="s">
        <v>53</v>
      </c>
      <c r="D74" s="248">
        <f>SUM(D75,D79)</f>
        <v>53120</v>
      </c>
      <c r="E74" s="101">
        <f>SUM(E75,E79)</f>
        <v>10905</v>
      </c>
      <c r="F74" s="181">
        <f>SUM(F75,F79)</f>
        <v>64025</v>
      </c>
      <c r="G74" s="139">
        <f t="shared" ref="G74:G105" si="18">F74/E74*100</f>
        <v>587.11600183402106</v>
      </c>
    </row>
    <row r="75" spans="1:7" ht="12" customHeight="1">
      <c r="A75" s="26"/>
      <c r="B75" s="42">
        <v>31</v>
      </c>
      <c r="C75" s="36" t="s">
        <v>138</v>
      </c>
      <c r="D75" s="250">
        <f>SUM(D76:D78)</f>
        <v>43320</v>
      </c>
      <c r="E75" s="104">
        <f>SUM(E76:E78)</f>
        <v>10530</v>
      </c>
      <c r="F75" s="280">
        <f>SUM(F76:F78)</f>
        <v>53850</v>
      </c>
      <c r="G75" s="139">
        <f t="shared" si="18"/>
        <v>511.39601139601137</v>
      </c>
    </row>
    <row r="76" spans="1:7" ht="12" customHeight="1">
      <c r="A76" s="26"/>
      <c r="B76" s="37">
        <v>311</v>
      </c>
      <c r="C76" s="39" t="s">
        <v>139</v>
      </c>
      <c r="D76" s="180">
        <v>35500</v>
      </c>
      <c r="E76" s="121">
        <f t="shared" ref="E76:E78" si="19">F76-D76</f>
        <v>9000</v>
      </c>
      <c r="F76" s="180">
        <v>44500</v>
      </c>
      <c r="G76" s="139">
        <f t="shared" ref="G76:G78" si="20">F76/D76*100</f>
        <v>125.35211267605635</v>
      </c>
    </row>
    <row r="77" spans="1:7" ht="12" customHeight="1">
      <c r="A77" s="26"/>
      <c r="B77" s="37">
        <v>312</v>
      </c>
      <c r="C77" s="39" t="s">
        <v>61</v>
      </c>
      <c r="D77" s="180">
        <v>3320</v>
      </c>
      <c r="E77" s="121">
        <f t="shared" si="19"/>
        <v>980</v>
      </c>
      <c r="F77" s="180">
        <v>4300</v>
      </c>
      <c r="G77" s="139">
        <f t="shared" si="20"/>
        <v>129.51807228915661</v>
      </c>
    </row>
    <row r="78" spans="1:7" ht="12" customHeight="1">
      <c r="A78" s="26"/>
      <c r="B78" s="37">
        <v>313</v>
      </c>
      <c r="C78" s="39" t="s">
        <v>28</v>
      </c>
      <c r="D78" s="180">
        <v>4500</v>
      </c>
      <c r="E78" s="121">
        <f t="shared" si="19"/>
        <v>550</v>
      </c>
      <c r="F78" s="180">
        <v>5050</v>
      </c>
      <c r="G78" s="139">
        <f t="shared" si="20"/>
        <v>112.22222222222223</v>
      </c>
    </row>
    <row r="79" spans="1:7" ht="12" customHeight="1">
      <c r="A79" s="26"/>
      <c r="B79" s="35">
        <v>32</v>
      </c>
      <c r="C79" s="36" t="s">
        <v>54</v>
      </c>
      <c r="D79" s="248">
        <f>SUM(D80:D82)</f>
        <v>9800</v>
      </c>
      <c r="E79" s="101">
        <f>SUM(E80:E82)</f>
        <v>375</v>
      </c>
      <c r="F79" s="181">
        <f>SUM(F80:F82)</f>
        <v>10175</v>
      </c>
      <c r="G79" s="139">
        <f t="shared" si="18"/>
        <v>2713.3333333333335</v>
      </c>
    </row>
    <row r="80" spans="1:7" ht="12" customHeight="1">
      <c r="A80" s="26"/>
      <c r="B80" s="37">
        <v>321</v>
      </c>
      <c r="C80" s="40" t="s">
        <v>62</v>
      </c>
      <c r="D80" s="180">
        <v>3025</v>
      </c>
      <c r="E80" s="121">
        <f t="shared" ref="E80:E82" si="21">F80-D80</f>
        <v>2125</v>
      </c>
      <c r="F80" s="180">
        <v>5150</v>
      </c>
      <c r="G80" s="139">
        <f t="shared" ref="G80:G82" si="22">F80/D80*100</f>
        <v>170.24793388429754</v>
      </c>
    </row>
    <row r="81" spans="1:7" ht="12" customHeight="1">
      <c r="A81" s="26"/>
      <c r="B81" s="37">
        <v>322</v>
      </c>
      <c r="C81" s="39" t="s">
        <v>57</v>
      </c>
      <c r="D81" s="180">
        <v>5750</v>
      </c>
      <c r="E81" s="121">
        <f t="shared" si="21"/>
        <v>-1750</v>
      </c>
      <c r="F81" s="180">
        <v>4000</v>
      </c>
      <c r="G81" s="139">
        <f t="shared" si="22"/>
        <v>69.565217391304344</v>
      </c>
    </row>
    <row r="82" spans="1:7" ht="12" customHeight="1">
      <c r="A82" s="26"/>
      <c r="B82" s="37">
        <v>323</v>
      </c>
      <c r="C82" s="39" t="s">
        <v>55</v>
      </c>
      <c r="D82" s="180">
        <v>1025</v>
      </c>
      <c r="E82" s="121">
        <f t="shared" si="21"/>
        <v>0</v>
      </c>
      <c r="F82" s="180">
        <v>1025</v>
      </c>
      <c r="G82" s="139">
        <f t="shared" si="22"/>
        <v>100</v>
      </c>
    </row>
    <row r="83" spans="1:7" ht="12" customHeight="1">
      <c r="A83" s="26"/>
      <c r="B83" s="35">
        <v>4</v>
      </c>
      <c r="C83" s="36" t="s">
        <v>87</v>
      </c>
      <c r="D83" s="248">
        <f t="shared" ref="D83:F84" si="23">D84</f>
        <v>2025</v>
      </c>
      <c r="E83" s="101">
        <f t="shared" si="23"/>
        <v>0</v>
      </c>
      <c r="F83" s="181">
        <f t="shared" si="23"/>
        <v>2025</v>
      </c>
      <c r="G83" s="139" t="e">
        <f t="shared" si="18"/>
        <v>#DIV/0!</v>
      </c>
    </row>
    <row r="84" spans="1:7" ht="12" customHeight="1">
      <c r="A84" s="26"/>
      <c r="B84" s="35">
        <v>42</v>
      </c>
      <c r="C84" s="36" t="s">
        <v>88</v>
      </c>
      <c r="D84" s="248">
        <f t="shared" si="23"/>
        <v>2025</v>
      </c>
      <c r="E84" s="101">
        <f t="shared" si="23"/>
        <v>0</v>
      </c>
      <c r="F84" s="181">
        <f t="shared" si="23"/>
        <v>2025</v>
      </c>
      <c r="G84" s="139" t="e">
        <f t="shared" si="18"/>
        <v>#DIV/0!</v>
      </c>
    </row>
    <row r="85" spans="1:7" ht="12" customHeight="1">
      <c r="A85" s="26"/>
      <c r="B85" s="37">
        <v>422</v>
      </c>
      <c r="C85" s="39" t="s">
        <v>38</v>
      </c>
      <c r="D85" s="180">
        <v>2025</v>
      </c>
      <c r="E85" s="121">
        <f>F85-D85</f>
        <v>0</v>
      </c>
      <c r="F85" s="180">
        <v>2025</v>
      </c>
      <c r="G85" s="139">
        <f t="shared" ref="G85:G86" si="24">F85/D85*100</f>
        <v>100</v>
      </c>
    </row>
    <row r="86" spans="1:7" ht="12" customHeight="1">
      <c r="A86" s="26"/>
      <c r="B86" s="37">
        <v>423</v>
      </c>
      <c r="C86" s="39" t="s">
        <v>163</v>
      </c>
      <c r="D86" s="180">
        <v>0</v>
      </c>
      <c r="E86" s="121">
        <f>F86-D86</f>
        <v>0</v>
      </c>
      <c r="F86" s="182">
        <v>0</v>
      </c>
      <c r="G86" s="139" t="e">
        <f t="shared" si="24"/>
        <v>#DIV/0!</v>
      </c>
    </row>
    <row r="87" spans="1:7" ht="12" customHeight="1">
      <c r="A87" s="387" t="s">
        <v>176</v>
      </c>
      <c r="B87" s="418"/>
      <c r="C87" s="418"/>
      <c r="D87" s="242">
        <f>D88</f>
        <v>7900</v>
      </c>
      <c r="E87" s="96">
        <f>E88</f>
        <v>31600</v>
      </c>
      <c r="F87" s="274">
        <f>F88</f>
        <v>39500</v>
      </c>
      <c r="G87" s="141">
        <f t="shared" si="18"/>
        <v>125</v>
      </c>
    </row>
    <row r="88" spans="1:7" ht="12" customHeight="1">
      <c r="A88" s="394" t="s">
        <v>143</v>
      </c>
      <c r="B88" s="394"/>
      <c r="C88" s="394"/>
      <c r="D88" s="243">
        <f>D90</f>
        <v>7900</v>
      </c>
      <c r="E88" s="97">
        <f>E90</f>
        <v>31600</v>
      </c>
      <c r="F88" s="275">
        <f>F90</f>
        <v>39500</v>
      </c>
      <c r="G88" s="142">
        <f t="shared" si="18"/>
        <v>125</v>
      </c>
    </row>
    <row r="89" spans="1:7" ht="12" customHeight="1">
      <c r="A89" s="404" t="s">
        <v>52</v>
      </c>
      <c r="B89" s="404"/>
      <c r="C89" s="404"/>
      <c r="D89" s="244">
        <f t="shared" ref="D89:F90" si="25">D90</f>
        <v>7900</v>
      </c>
      <c r="E89" s="98">
        <f t="shared" si="25"/>
        <v>31600</v>
      </c>
      <c r="F89" s="179">
        <f t="shared" si="25"/>
        <v>39500</v>
      </c>
      <c r="G89" s="143">
        <f t="shared" si="18"/>
        <v>125</v>
      </c>
    </row>
    <row r="90" spans="1:7" ht="12" customHeight="1">
      <c r="A90" s="26"/>
      <c r="B90" s="35">
        <v>4</v>
      </c>
      <c r="C90" s="36" t="s">
        <v>87</v>
      </c>
      <c r="D90" s="248">
        <f t="shared" si="25"/>
        <v>7900</v>
      </c>
      <c r="E90" s="101">
        <f t="shared" si="25"/>
        <v>31600</v>
      </c>
      <c r="F90" s="181">
        <f t="shared" si="25"/>
        <v>39500</v>
      </c>
      <c r="G90" s="139">
        <f t="shared" si="18"/>
        <v>125</v>
      </c>
    </row>
    <row r="91" spans="1:7" ht="12" customHeight="1">
      <c r="A91" s="26"/>
      <c r="B91" s="35">
        <v>42</v>
      </c>
      <c r="C91" s="36" t="s">
        <v>88</v>
      </c>
      <c r="D91" s="183">
        <f>SUM(D92,D93,D94)</f>
        <v>7900</v>
      </c>
      <c r="E91" s="234">
        <f>SUM(E92,E93,E94)</f>
        <v>31600</v>
      </c>
      <c r="F91" s="183">
        <f>SUM(F92,F93,F94)</f>
        <v>39500</v>
      </c>
      <c r="G91" s="139">
        <f t="shared" si="18"/>
        <v>125</v>
      </c>
    </row>
    <row r="92" spans="1:7" ht="12" customHeight="1">
      <c r="A92" s="26"/>
      <c r="B92" s="37">
        <v>422</v>
      </c>
      <c r="C92" s="39" t="s">
        <v>38</v>
      </c>
      <c r="D92" s="180">
        <v>6900</v>
      </c>
      <c r="E92" s="121">
        <f t="shared" ref="E92:E94" si="26">F92-D92</f>
        <v>32600</v>
      </c>
      <c r="F92" s="180">
        <v>39500</v>
      </c>
      <c r="G92" s="139">
        <f t="shared" ref="G92:G94" si="27">F92/D92*100</f>
        <v>572.463768115942</v>
      </c>
    </row>
    <row r="93" spans="1:7" ht="12" customHeight="1">
      <c r="A93" s="26"/>
      <c r="B93" s="37">
        <v>423</v>
      </c>
      <c r="C93" s="39" t="s">
        <v>163</v>
      </c>
      <c r="D93" s="180">
        <v>0</v>
      </c>
      <c r="E93" s="121">
        <f t="shared" si="26"/>
        <v>0</v>
      </c>
      <c r="F93" s="180">
        <v>0</v>
      </c>
      <c r="G93" s="139" t="e">
        <f t="shared" si="27"/>
        <v>#DIV/0!</v>
      </c>
    </row>
    <row r="94" spans="1:7" ht="12" customHeight="1">
      <c r="A94" s="26"/>
      <c r="B94" s="37">
        <v>426</v>
      </c>
      <c r="C94" s="39" t="s">
        <v>39</v>
      </c>
      <c r="D94" s="180">
        <v>1000</v>
      </c>
      <c r="E94" s="121">
        <f t="shared" si="26"/>
        <v>-1000</v>
      </c>
      <c r="F94" s="180">
        <v>0</v>
      </c>
      <c r="G94" s="139">
        <f t="shared" si="27"/>
        <v>0</v>
      </c>
    </row>
    <row r="95" spans="1:7" ht="12" customHeight="1">
      <c r="A95" s="387" t="s">
        <v>168</v>
      </c>
      <c r="B95" s="387"/>
      <c r="C95" s="387"/>
      <c r="D95" s="242">
        <f>D96</f>
        <v>111500</v>
      </c>
      <c r="E95" s="96">
        <f>E96</f>
        <v>21800</v>
      </c>
      <c r="F95" s="274">
        <f>F96</f>
        <v>133300</v>
      </c>
      <c r="G95" s="141">
        <f t="shared" si="18"/>
        <v>611.46788990825689</v>
      </c>
    </row>
    <row r="96" spans="1:7" ht="12" customHeight="1">
      <c r="A96" s="394" t="s">
        <v>143</v>
      </c>
      <c r="B96" s="394"/>
      <c r="C96" s="394"/>
      <c r="D96" s="243">
        <f>D99</f>
        <v>111500</v>
      </c>
      <c r="E96" s="97">
        <f>E99</f>
        <v>21800</v>
      </c>
      <c r="F96" s="275">
        <f>F99</f>
        <v>133300</v>
      </c>
      <c r="G96" s="142">
        <f t="shared" si="18"/>
        <v>611.46788990825689</v>
      </c>
    </row>
    <row r="97" spans="1:7" ht="12" customHeight="1">
      <c r="A97" s="404" t="s">
        <v>63</v>
      </c>
      <c r="B97" s="404"/>
      <c r="C97" s="404"/>
      <c r="D97" s="244">
        <f>D95-D98</f>
        <v>78638</v>
      </c>
      <c r="E97" s="98">
        <f>E95-E98</f>
        <v>-13200</v>
      </c>
      <c r="F97" s="179">
        <f>F95-F98</f>
        <v>98300</v>
      </c>
      <c r="G97" s="143">
        <f t="shared" si="18"/>
        <v>-744.69696969696975</v>
      </c>
    </row>
    <row r="98" spans="1:7" ht="12" customHeight="1">
      <c r="A98" s="404" t="s">
        <v>64</v>
      </c>
      <c r="B98" s="404"/>
      <c r="C98" s="404"/>
      <c r="D98" s="244">
        <v>32862</v>
      </c>
      <c r="E98" s="98">
        <v>35000</v>
      </c>
      <c r="F98" s="179">
        <v>35000</v>
      </c>
      <c r="G98" s="143">
        <f t="shared" si="18"/>
        <v>100</v>
      </c>
    </row>
    <row r="99" spans="1:7" ht="12" customHeight="1">
      <c r="A99" s="26"/>
      <c r="B99" s="35">
        <v>4</v>
      </c>
      <c r="C99" s="36" t="s">
        <v>87</v>
      </c>
      <c r="D99" s="207">
        <f>SUM(D100,D102)</f>
        <v>111500</v>
      </c>
      <c r="E99" s="94">
        <f>SUM(E100,E102)</f>
        <v>21800</v>
      </c>
      <c r="F99" s="272">
        <f>SUM(F100,F102)</f>
        <v>133300</v>
      </c>
      <c r="G99" s="139">
        <f t="shared" si="18"/>
        <v>611.46788990825689</v>
      </c>
    </row>
    <row r="100" spans="1:7" ht="12" customHeight="1">
      <c r="A100" s="26"/>
      <c r="B100" s="35">
        <v>45</v>
      </c>
      <c r="C100" s="36" t="s">
        <v>169</v>
      </c>
      <c r="D100" s="245">
        <f>SUM(D101:D101)</f>
        <v>110000</v>
      </c>
      <c r="E100" s="99">
        <f>SUM(E101:E101)</f>
        <v>7200</v>
      </c>
      <c r="F100" s="276">
        <f>SUM(F101:F101)</f>
        <v>117200</v>
      </c>
      <c r="G100" s="139">
        <f t="shared" si="18"/>
        <v>1627.7777777777778</v>
      </c>
    </row>
    <row r="101" spans="1:7" ht="12" customHeight="1">
      <c r="A101" s="26"/>
      <c r="B101" s="37">
        <v>451</v>
      </c>
      <c r="C101" s="39" t="s">
        <v>41</v>
      </c>
      <c r="D101" s="180">
        <v>110000</v>
      </c>
      <c r="E101" s="121">
        <f>F101-D101</f>
        <v>7200</v>
      </c>
      <c r="F101" s="180">
        <v>117200</v>
      </c>
      <c r="G101" s="139">
        <f>F101/D101*100</f>
        <v>106.54545454545455</v>
      </c>
    </row>
    <row r="102" spans="1:7" ht="12" customHeight="1">
      <c r="A102" s="26"/>
      <c r="B102" s="35">
        <v>42</v>
      </c>
      <c r="C102" s="36" t="s">
        <v>170</v>
      </c>
      <c r="D102" s="245">
        <f>SUM(D103:D104)</f>
        <v>1500</v>
      </c>
      <c r="E102" s="99">
        <f>SUM(E103:E104)</f>
        <v>14600</v>
      </c>
      <c r="F102" s="276">
        <f>SUM(F103:F104)</f>
        <v>16100</v>
      </c>
      <c r="G102" s="139">
        <f t="shared" si="18"/>
        <v>110.27397260273972</v>
      </c>
    </row>
    <row r="103" spans="1:7" ht="12" customHeight="1">
      <c r="A103" s="26"/>
      <c r="B103" s="43">
        <v>422</v>
      </c>
      <c r="C103" s="40" t="s">
        <v>38</v>
      </c>
      <c r="D103" s="180">
        <v>1000</v>
      </c>
      <c r="E103" s="121">
        <f t="shared" ref="E103:E104" si="28">F103-D103</f>
        <v>15100</v>
      </c>
      <c r="F103" s="180">
        <v>16100</v>
      </c>
      <c r="G103" s="139">
        <f t="shared" ref="G103:G104" si="29">F103/D103*100</f>
        <v>1610.0000000000002</v>
      </c>
    </row>
    <row r="104" spans="1:7" ht="12" customHeight="1">
      <c r="A104" s="26"/>
      <c r="B104" s="37">
        <v>426</v>
      </c>
      <c r="C104" s="39" t="s">
        <v>65</v>
      </c>
      <c r="D104" s="180">
        <v>500</v>
      </c>
      <c r="E104" s="121">
        <f t="shared" si="28"/>
        <v>-500</v>
      </c>
      <c r="F104" s="180">
        <v>0</v>
      </c>
      <c r="G104" s="139">
        <f t="shared" si="29"/>
        <v>0</v>
      </c>
    </row>
    <row r="105" spans="1:7" ht="12" customHeight="1">
      <c r="A105" s="417" t="s">
        <v>66</v>
      </c>
      <c r="B105" s="417"/>
      <c r="C105" s="417"/>
      <c r="D105" s="251">
        <f>SUM(D106,D154,D198)</f>
        <v>1093251</v>
      </c>
      <c r="E105" s="88">
        <f>SUM(E106,E154,E198)</f>
        <v>-718226</v>
      </c>
      <c r="F105" s="281">
        <f>SUM(F106,F154,F198,F207)</f>
        <v>384025</v>
      </c>
      <c r="G105" s="139">
        <f t="shared" si="18"/>
        <v>-53.468546112226512</v>
      </c>
    </row>
    <row r="106" spans="1:7" ht="12" customHeight="1">
      <c r="A106" s="401" t="s">
        <v>174</v>
      </c>
      <c r="B106" s="401"/>
      <c r="C106" s="401"/>
      <c r="D106" s="130">
        <f>SUM(D107,D116,D123,D140,D147,D131)</f>
        <v>117735</v>
      </c>
      <c r="E106" s="95">
        <f>SUM(E107,E116,E123,E140,E147,E131)</f>
        <v>19790</v>
      </c>
      <c r="F106" s="273">
        <f>SUM(F107,F116,F123,F140,F147,F131)</f>
        <v>137525</v>
      </c>
      <c r="G106" s="140">
        <f t="shared" ref="G106:G137" si="30">F106/E106*100</f>
        <v>694.92167761495705</v>
      </c>
    </row>
    <row r="107" spans="1:7" ht="12" customHeight="1">
      <c r="A107" s="387" t="s">
        <v>173</v>
      </c>
      <c r="B107" s="387"/>
      <c r="C107" s="387"/>
      <c r="D107" s="242">
        <f>D112</f>
        <v>17502</v>
      </c>
      <c r="E107" s="96">
        <f>E112</f>
        <v>5498</v>
      </c>
      <c r="F107" s="274">
        <f>F112</f>
        <v>23000</v>
      </c>
      <c r="G107" s="141">
        <f t="shared" si="30"/>
        <v>418.33393961440527</v>
      </c>
    </row>
    <row r="108" spans="1:7" ht="12" customHeight="1">
      <c r="A108" s="394" t="s">
        <v>143</v>
      </c>
      <c r="B108" s="394"/>
      <c r="C108" s="394"/>
      <c r="D108" s="243">
        <f>D112</f>
        <v>17502</v>
      </c>
      <c r="E108" s="97">
        <f>E112</f>
        <v>5498</v>
      </c>
      <c r="F108" s="275">
        <f>F112</f>
        <v>23000</v>
      </c>
      <c r="G108" s="142">
        <f t="shared" si="30"/>
        <v>418.33393961440527</v>
      </c>
    </row>
    <row r="109" spans="1:7" ht="12" customHeight="1">
      <c r="A109" s="404" t="s">
        <v>52</v>
      </c>
      <c r="B109" s="404"/>
      <c r="C109" s="404"/>
      <c r="D109" s="244">
        <f>D106-(D110+D111)</f>
        <v>6233</v>
      </c>
      <c r="E109" s="179">
        <f>E106-(E110+E111)</f>
        <v>-79708</v>
      </c>
      <c r="F109" s="179">
        <f>F106-(F110+F111)</f>
        <v>20525</v>
      </c>
      <c r="G109" s="143">
        <f t="shared" si="30"/>
        <v>-25.750238370050688</v>
      </c>
    </row>
    <row r="110" spans="1:7" ht="12" customHeight="1">
      <c r="A110" s="404" t="s">
        <v>64</v>
      </c>
      <c r="B110" s="404"/>
      <c r="C110" s="404"/>
      <c r="D110" s="244">
        <v>94000</v>
      </c>
      <c r="E110" s="98">
        <v>94000</v>
      </c>
      <c r="F110" s="179">
        <v>94000</v>
      </c>
      <c r="G110" s="143">
        <f t="shared" si="30"/>
        <v>100</v>
      </c>
    </row>
    <row r="111" spans="1:7" ht="12" customHeight="1">
      <c r="A111" s="404" t="s">
        <v>175</v>
      </c>
      <c r="B111" s="404"/>
      <c r="C111" s="404"/>
      <c r="D111" s="244">
        <f t="shared" ref="D111:F112" si="31">D112</f>
        <v>17502</v>
      </c>
      <c r="E111" s="98">
        <f t="shared" si="31"/>
        <v>5498</v>
      </c>
      <c r="F111" s="179">
        <f t="shared" si="31"/>
        <v>23000</v>
      </c>
      <c r="G111" s="143">
        <f t="shared" si="30"/>
        <v>418.33393961440527</v>
      </c>
    </row>
    <row r="112" spans="1:7" ht="12" customHeight="1">
      <c r="A112" s="26"/>
      <c r="B112" s="35">
        <v>3</v>
      </c>
      <c r="C112" s="36" t="s">
        <v>53</v>
      </c>
      <c r="D112" s="207">
        <f t="shared" si="31"/>
        <v>17502</v>
      </c>
      <c r="E112" s="94">
        <f t="shared" si="31"/>
        <v>5498</v>
      </c>
      <c r="F112" s="272">
        <f t="shared" si="31"/>
        <v>23000</v>
      </c>
      <c r="G112" s="139">
        <f t="shared" si="30"/>
        <v>418.33393961440527</v>
      </c>
    </row>
    <row r="113" spans="1:7" ht="12" customHeight="1">
      <c r="A113" s="26"/>
      <c r="B113" s="35">
        <v>32</v>
      </c>
      <c r="C113" s="36" t="s">
        <v>54</v>
      </c>
      <c r="D113" s="245">
        <f>SUM(D114,D115)</f>
        <v>17502</v>
      </c>
      <c r="E113" s="99">
        <f>SUM(E114,E115)</f>
        <v>5498</v>
      </c>
      <c r="F113" s="276">
        <f>SUM(F114,F115)</f>
        <v>23000</v>
      </c>
      <c r="G113" s="139">
        <f t="shared" si="30"/>
        <v>418.33393961440527</v>
      </c>
    </row>
    <row r="114" spans="1:7" ht="12" customHeight="1">
      <c r="A114" s="26"/>
      <c r="B114" s="37">
        <v>322</v>
      </c>
      <c r="C114" s="39" t="s">
        <v>57</v>
      </c>
      <c r="D114" s="180">
        <v>8250</v>
      </c>
      <c r="E114" s="121">
        <f t="shared" ref="E114:E115" si="32">F114-D114</f>
        <v>-6250</v>
      </c>
      <c r="F114" s="180">
        <v>2000</v>
      </c>
      <c r="G114" s="139">
        <f t="shared" ref="G114:G115" si="33">F114/D114*100</f>
        <v>24.242424242424242</v>
      </c>
    </row>
    <row r="115" spans="1:7" ht="12" customHeight="1">
      <c r="A115" s="26"/>
      <c r="B115" s="44">
        <v>323</v>
      </c>
      <c r="C115" s="39" t="s">
        <v>55</v>
      </c>
      <c r="D115" s="180">
        <v>9252</v>
      </c>
      <c r="E115" s="121">
        <f t="shared" si="32"/>
        <v>11748</v>
      </c>
      <c r="F115" s="180">
        <v>21000</v>
      </c>
      <c r="G115" s="139">
        <f t="shared" si="33"/>
        <v>226.97795071335926</v>
      </c>
    </row>
    <row r="116" spans="1:7" ht="12" customHeight="1">
      <c r="A116" s="387" t="s">
        <v>242</v>
      </c>
      <c r="B116" s="387"/>
      <c r="C116" s="387"/>
      <c r="D116" s="242">
        <f>D117</f>
        <v>14283</v>
      </c>
      <c r="E116" s="96">
        <f>E117</f>
        <v>13942</v>
      </c>
      <c r="F116" s="274">
        <f>F117</f>
        <v>28225</v>
      </c>
      <c r="G116" s="141">
        <f t="shared" si="30"/>
        <v>202.44584708076317</v>
      </c>
    </row>
    <row r="117" spans="1:7" ht="12" customHeight="1">
      <c r="A117" s="394" t="s">
        <v>143</v>
      </c>
      <c r="B117" s="394"/>
      <c r="C117" s="394"/>
      <c r="D117" s="243">
        <f>D119</f>
        <v>14283</v>
      </c>
      <c r="E117" s="97">
        <f>E119</f>
        <v>13942</v>
      </c>
      <c r="F117" s="275">
        <f>F119</f>
        <v>28225</v>
      </c>
      <c r="G117" s="142">
        <f t="shared" si="30"/>
        <v>202.44584708076317</v>
      </c>
    </row>
    <row r="118" spans="1:7" ht="12" customHeight="1">
      <c r="A118" s="404" t="s">
        <v>52</v>
      </c>
      <c r="B118" s="404"/>
      <c r="C118" s="404"/>
      <c r="D118" s="244">
        <f t="shared" ref="D118:F119" si="34">D119</f>
        <v>14283</v>
      </c>
      <c r="E118" s="98">
        <f t="shared" si="34"/>
        <v>13942</v>
      </c>
      <c r="F118" s="179">
        <f t="shared" si="34"/>
        <v>28225</v>
      </c>
      <c r="G118" s="143">
        <f t="shared" si="30"/>
        <v>202.44584708076317</v>
      </c>
    </row>
    <row r="119" spans="1:7" ht="12" customHeight="1">
      <c r="A119" s="26"/>
      <c r="B119" s="35">
        <v>3</v>
      </c>
      <c r="C119" s="36" t="s">
        <v>53</v>
      </c>
      <c r="D119" s="207">
        <f t="shared" si="34"/>
        <v>14283</v>
      </c>
      <c r="E119" s="94">
        <f t="shared" si="34"/>
        <v>13942</v>
      </c>
      <c r="F119" s="272">
        <f t="shared" si="34"/>
        <v>28225</v>
      </c>
      <c r="G119" s="139">
        <f t="shared" si="30"/>
        <v>202.44584708076317</v>
      </c>
    </row>
    <row r="120" spans="1:7" ht="12" customHeight="1">
      <c r="A120" s="26"/>
      <c r="B120" s="35">
        <v>32</v>
      </c>
      <c r="C120" s="36" t="s">
        <v>54</v>
      </c>
      <c r="D120" s="245">
        <f>SUM(D121,D122)</f>
        <v>14283</v>
      </c>
      <c r="E120" s="99">
        <f>SUM(E121,E122)</f>
        <v>13942</v>
      </c>
      <c r="F120" s="276">
        <f>SUM(F121,F122)</f>
        <v>28225</v>
      </c>
      <c r="G120" s="139">
        <f t="shared" si="30"/>
        <v>202.44584708076317</v>
      </c>
    </row>
    <row r="121" spans="1:7" ht="12" customHeight="1">
      <c r="A121" s="26"/>
      <c r="B121" s="37">
        <v>322</v>
      </c>
      <c r="C121" s="39" t="s">
        <v>57</v>
      </c>
      <c r="D121" s="180">
        <v>3025</v>
      </c>
      <c r="E121" s="121">
        <f t="shared" ref="E121:E122" si="35">F121-D121</f>
        <v>0</v>
      </c>
      <c r="F121" s="180">
        <v>3025</v>
      </c>
      <c r="G121" s="139">
        <f t="shared" ref="G121:G122" si="36">F121/D121*100</f>
        <v>100</v>
      </c>
    </row>
    <row r="122" spans="1:7" ht="12" customHeight="1">
      <c r="A122" s="26"/>
      <c r="B122" s="44">
        <v>323</v>
      </c>
      <c r="C122" s="39" t="s">
        <v>55</v>
      </c>
      <c r="D122" s="180">
        <v>11258</v>
      </c>
      <c r="E122" s="121">
        <f t="shared" si="35"/>
        <v>13942</v>
      </c>
      <c r="F122" s="180">
        <v>25200</v>
      </c>
      <c r="G122" s="139">
        <f t="shared" si="36"/>
        <v>223.84082430271809</v>
      </c>
    </row>
    <row r="123" spans="1:7" ht="12" customHeight="1">
      <c r="A123" s="387" t="s">
        <v>240</v>
      </c>
      <c r="B123" s="387"/>
      <c r="C123" s="387"/>
      <c r="D123" s="242">
        <f>D124</f>
        <v>30850</v>
      </c>
      <c r="E123" s="96">
        <f>E124</f>
        <v>1950</v>
      </c>
      <c r="F123" s="274">
        <f>F124</f>
        <v>32800</v>
      </c>
      <c r="G123" s="141">
        <f t="shared" si="30"/>
        <v>1682.0512820512822</v>
      </c>
    </row>
    <row r="124" spans="1:7" ht="12" customHeight="1">
      <c r="A124" s="394" t="s">
        <v>143</v>
      </c>
      <c r="B124" s="394"/>
      <c r="C124" s="394"/>
      <c r="D124" s="243">
        <f>D127</f>
        <v>30850</v>
      </c>
      <c r="E124" s="97">
        <f>E127</f>
        <v>1950</v>
      </c>
      <c r="F124" s="275">
        <f>F127</f>
        <v>32800</v>
      </c>
      <c r="G124" s="142">
        <f t="shared" si="30"/>
        <v>1682.0512820512822</v>
      </c>
    </row>
    <row r="125" spans="1:7" ht="12" customHeight="1">
      <c r="A125" s="404" t="s">
        <v>241</v>
      </c>
      <c r="B125" s="404"/>
      <c r="C125" s="404"/>
      <c r="D125" s="244">
        <v>24520</v>
      </c>
      <c r="E125" s="98">
        <v>24520</v>
      </c>
      <c r="F125" s="179">
        <v>24520</v>
      </c>
      <c r="G125" s="143">
        <f t="shared" si="30"/>
        <v>100</v>
      </c>
    </row>
    <row r="126" spans="1:7" ht="12" customHeight="1">
      <c r="A126" s="404" t="s">
        <v>52</v>
      </c>
      <c r="B126" s="404"/>
      <c r="C126" s="404"/>
      <c r="D126" s="244">
        <v>10000</v>
      </c>
      <c r="E126" s="98">
        <v>10000</v>
      </c>
      <c r="F126" s="179">
        <v>10000</v>
      </c>
      <c r="G126" s="143">
        <f t="shared" si="30"/>
        <v>100</v>
      </c>
    </row>
    <row r="127" spans="1:7" ht="12" customHeight="1">
      <c r="A127" s="26"/>
      <c r="B127" s="35">
        <v>3</v>
      </c>
      <c r="C127" s="36" t="s">
        <v>53</v>
      </c>
      <c r="D127" s="248">
        <f>D128</f>
        <v>30850</v>
      </c>
      <c r="E127" s="101">
        <f>E128</f>
        <v>1950</v>
      </c>
      <c r="F127" s="181">
        <f>F128</f>
        <v>32800</v>
      </c>
      <c r="G127" s="139">
        <f t="shared" si="30"/>
        <v>1682.0512820512822</v>
      </c>
    </row>
    <row r="128" spans="1:7" ht="12" customHeight="1">
      <c r="A128" s="26"/>
      <c r="B128" s="35">
        <v>32</v>
      </c>
      <c r="C128" s="36" t="s">
        <v>54</v>
      </c>
      <c r="D128" s="248">
        <f>SUM(D129,D130)</f>
        <v>30850</v>
      </c>
      <c r="E128" s="101">
        <f>SUM(E129,E130)</f>
        <v>1950</v>
      </c>
      <c r="F128" s="181">
        <f>SUM(F129,F130)</f>
        <v>32800</v>
      </c>
      <c r="G128" s="139">
        <f t="shared" si="30"/>
        <v>1682.0512820512822</v>
      </c>
    </row>
    <row r="129" spans="1:7" ht="12" customHeight="1">
      <c r="A129" s="26"/>
      <c r="B129" s="37">
        <v>322</v>
      </c>
      <c r="C129" s="39" t="s">
        <v>57</v>
      </c>
      <c r="D129" s="180">
        <v>13425</v>
      </c>
      <c r="E129" s="121">
        <f t="shared" ref="E129:E130" si="37">F129-D129</f>
        <v>4375</v>
      </c>
      <c r="F129" s="180">
        <v>17800</v>
      </c>
      <c r="G129" s="139">
        <f t="shared" ref="G129:G130" si="38">F129/D129*100</f>
        <v>132.58845437616387</v>
      </c>
    </row>
    <row r="130" spans="1:7" ht="12" customHeight="1">
      <c r="A130" s="26"/>
      <c r="B130" s="37">
        <v>323</v>
      </c>
      <c r="C130" s="39" t="s">
        <v>55</v>
      </c>
      <c r="D130" s="180">
        <v>17425</v>
      </c>
      <c r="E130" s="121">
        <f t="shared" si="37"/>
        <v>-2425</v>
      </c>
      <c r="F130" s="180">
        <v>15000</v>
      </c>
      <c r="G130" s="139">
        <f t="shared" si="38"/>
        <v>86.083213773314199</v>
      </c>
    </row>
    <row r="131" spans="1:7" ht="12" customHeight="1">
      <c r="A131" s="387" t="s">
        <v>67</v>
      </c>
      <c r="B131" s="387"/>
      <c r="C131" s="387"/>
      <c r="D131" s="242">
        <f>D132</f>
        <v>6900</v>
      </c>
      <c r="E131" s="96">
        <f>E132</f>
        <v>-2900</v>
      </c>
      <c r="F131" s="274">
        <f>F132</f>
        <v>4000</v>
      </c>
      <c r="G131" s="147">
        <f t="shared" si="30"/>
        <v>-137.93103448275863</v>
      </c>
    </row>
    <row r="132" spans="1:7" ht="12" customHeight="1">
      <c r="A132" s="394" t="s">
        <v>143</v>
      </c>
      <c r="B132" s="394"/>
      <c r="C132" s="394"/>
      <c r="D132" s="243">
        <f>D134+D137</f>
        <v>6900</v>
      </c>
      <c r="E132" s="97">
        <f>E134+E137</f>
        <v>-2900</v>
      </c>
      <c r="F132" s="275">
        <f>F134+F137</f>
        <v>4000</v>
      </c>
      <c r="G132" s="148">
        <f t="shared" si="30"/>
        <v>-137.93103448275863</v>
      </c>
    </row>
    <row r="133" spans="1:7" ht="12" customHeight="1">
      <c r="A133" s="390" t="s">
        <v>98</v>
      </c>
      <c r="B133" s="391"/>
      <c r="C133" s="391"/>
      <c r="D133" s="244">
        <v>5320</v>
      </c>
      <c r="E133" s="98">
        <v>5320</v>
      </c>
      <c r="F133" s="179">
        <v>5320</v>
      </c>
      <c r="G133" s="149">
        <f t="shared" si="30"/>
        <v>100</v>
      </c>
    </row>
    <row r="134" spans="1:7" ht="12" customHeight="1">
      <c r="A134" s="26"/>
      <c r="B134" s="35">
        <v>3</v>
      </c>
      <c r="C134" s="36" t="s">
        <v>53</v>
      </c>
      <c r="D134" s="207">
        <f t="shared" ref="D134:F135" si="39">D135</f>
        <v>2650</v>
      </c>
      <c r="E134" s="94">
        <f t="shared" si="39"/>
        <v>-2650</v>
      </c>
      <c r="F134" s="272">
        <f t="shared" si="39"/>
        <v>0</v>
      </c>
      <c r="G134" s="139">
        <f t="shared" si="30"/>
        <v>0</v>
      </c>
    </row>
    <row r="135" spans="1:7" ht="12" customHeight="1">
      <c r="A135" s="26"/>
      <c r="B135" s="35">
        <v>32</v>
      </c>
      <c r="C135" s="36" t="s">
        <v>54</v>
      </c>
      <c r="D135" s="252">
        <f t="shared" si="39"/>
        <v>2650</v>
      </c>
      <c r="E135" s="105">
        <f t="shared" si="39"/>
        <v>-2650</v>
      </c>
      <c r="F135" s="282">
        <f t="shared" si="39"/>
        <v>0</v>
      </c>
      <c r="G135" s="139">
        <f t="shared" si="30"/>
        <v>0</v>
      </c>
    </row>
    <row r="136" spans="1:7" ht="12" customHeight="1">
      <c r="A136" s="26"/>
      <c r="B136" s="37">
        <v>323</v>
      </c>
      <c r="C136" s="39" t="s">
        <v>55</v>
      </c>
      <c r="D136" s="180">
        <v>2650</v>
      </c>
      <c r="E136" s="121">
        <f t="shared" ref="E136" si="40">F136-D136</f>
        <v>-2650</v>
      </c>
      <c r="F136" s="180">
        <v>0</v>
      </c>
      <c r="G136" s="139">
        <f>F136/D136*100</f>
        <v>0</v>
      </c>
    </row>
    <row r="137" spans="1:7" ht="12" customHeight="1">
      <c r="A137" s="26"/>
      <c r="B137" s="45">
        <v>4</v>
      </c>
      <c r="C137" s="36" t="s">
        <v>68</v>
      </c>
      <c r="D137" s="248">
        <f t="shared" ref="D137:F138" si="41">SUM(D138)</f>
        <v>4250</v>
      </c>
      <c r="E137" s="101">
        <f t="shared" si="41"/>
        <v>-250</v>
      </c>
      <c r="F137" s="181">
        <f t="shared" si="41"/>
        <v>4000</v>
      </c>
      <c r="G137" s="139">
        <f t="shared" si="30"/>
        <v>-1600</v>
      </c>
    </row>
    <row r="138" spans="1:7" ht="12" customHeight="1">
      <c r="A138" s="26"/>
      <c r="B138" s="45">
        <v>42</v>
      </c>
      <c r="C138" s="36" t="s">
        <v>69</v>
      </c>
      <c r="D138" s="248">
        <f t="shared" si="41"/>
        <v>4250</v>
      </c>
      <c r="E138" s="101">
        <f t="shared" si="41"/>
        <v>-250</v>
      </c>
      <c r="F138" s="181">
        <f t="shared" si="41"/>
        <v>4000</v>
      </c>
      <c r="G138" s="139">
        <f t="shared" ref="G138:G159" si="42">F138/E138*100</f>
        <v>-1600</v>
      </c>
    </row>
    <row r="139" spans="1:7" ht="12" customHeight="1">
      <c r="A139" s="26"/>
      <c r="B139" s="46">
        <v>422</v>
      </c>
      <c r="C139" s="39" t="s">
        <v>38</v>
      </c>
      <c r="D139" s="180">
        <v>4250</v>
      </c>
      <c r="E139" s="121">
        <f t="shared" ref="E139" si="43">F139-D139</f>
        <v>-250</v>
      </c>
      <c r="F139" s="180">
        <v>4000</v>
      </c>
      <c r="G139" s="139">
        <f>F139/D139*100</f>
        <v>94.117647058823522</v>
      </c>
    </row>
    <row r="140" spans="1:7" ht="12" customHeight="1">
      <c r="A140" s="387" t="s">
        <v>239</v>
      </c>
      <c r="B140" s="387"/>
      <c r="C140" s="387"/>
      <c r="D140" s="249">
        <f>D143</f>
        <v>15000</v>
      </c>
      <c r="E140" s="103">
        <f>E143</f>
        <v>-12000</v>
      </c>
      <c r="F140" s="279">
        <f>F143</f>
        <v>3000</v>
      </c>
      <c r="G140" s="147">
        <f t="shared" si="42"/>
        <v>-25</v>
      </c>
    </row>
    <row r="141" spans="1:7" ht="12" customHeight="1">
      <c r="A141" s="394" t="s">
        <v>143</v>
      </c>
      <c r="B141" s="394"/>
      <c r="C141" s="394"/>
      <c r="D141" s="243">
        <f t="shared" ref="D141:F143" si="44">D142</f>
        <v>15000</v>
      </c>
      <c r="E141" s="97">
        <f t="shared" si="44"/>
        <v>-12000</v>
      </c>
      <c r="F141" s="275">
        <f t="shared" si="44"/>
        <v>3000</v>
      </c>
      <c r="G141" s="148">
        <f t="shared" si="42"/>
        <v>-25</v>
      </c>
    </row>
    <row r="142" spans="1:7" ht="12" customHeight="1">
      <c r="A142" s="404" t="s">
        <v>272</v>
      </c>
      <c r="B142" s="404"/>
      <c r="C142" s="404"/>
      <c r="D142" s="244">
        <f t="shared" si="44"/>
        <v>15000</v>
      </c>
      <c r="E142" s="98">
        <f t="shared" si="44"/>
        <v>-12000</v>
      </c>
      <c r="F142" s="179">
        <f t="shared" si="44"/>
        <v>3000</v>
      </c>
      <c r="G142" s="149">
        <f t="shared" si="42"/>
        <v>-25</v>
      </c>
    </row>
    <row r="143" spans="1:7" ht="12" customHeight="1">
      <c r="A143" s="26"/>
      <c r="B143" s="35">
        <v>3</v>
      </c>
      <c r="C143" s="36" t="s">
        <v>53</v>
      </c>
      <c r="D143" s="207">
        <f t="shared" si="44"/>
        <v>15000</v>
      </c>
      <c r="E143" s="94">
        <f t="shared" si="44"/>
        <v>-12000</v>
      </c>
      <c r="F143" s="272">
        <f t="shared" si="44"/>
        <v>3000</v>
      </c>
      <c r="G143" s="139">
        <f t="shared" si="42"/>
        <v>-25</v>
      </c>
    </row>
    <row r="144" spans="1:7" ht="12" customHeight="1">
      <c r="A144" s="26"/>
      <c r="B144" s="35">
        <v>32</v>
      </c>
      <c r="C144" s="36" t="s">
        <v>54</v>
      </c>
      <c r="D144" s="252">
        <f>SUM(D145,D146)</f>
        <v>15000</v>
      </c>
      <c r="E144" s="105">
        <f>SUM(E145,E146)</f>
        <v>-12000</v>
      </c>
      <c r="F144" s="282">
        <f>SUM(F145,F146)</f>
        <v>3000</v>
      </c>
      <c r="G144" s="139">
        <f t="shared" si="42"/>
        <v>-25</v>
      </c>
    </row>
    <row r="145" spans="1:7" ht="12" customHeight="1">
      <c r="A145" s="26"/>
      <c r="B145" s="37">
        <v>323</v>
      </c>
      <c r="C145" s="39" t="s">
        <v>55</v>
      </c>
      <c r="D145" s="180">
        <v>6000</v>
      </c>
      <c r="E145" s="121">
        <f t="shared" ref="E145:E146" si="45">F145-D145</f>
        <v>-3500</v>
      </c>
      <c r="F145" s="180">
        <v>2500</v>
      </c>
      <c r="G145" s="139">
        <f t="shared" ref="G145:G146" si="46">F145/D145*100</f>
        <v>41.666666666666671</v>
      </c>
    </row>
    <row r="146" spans="1:7" ht="12" customHeight="1">
      <c r="A146" s="26"/>
      <c r="B146" s="44">
        <v>322</v>
      </c>
      <c r="C146" s="39" t="s">
        <v>57</v>
      </c>
      <c r="D146" s="180">
        <v>9000</v>
      </c>
      <c r="E146" s="121">
        <f t="shared" si="45"/>
        <v>-8500</v>
      </c>
      <c r="F146" s="180">
        <v>500</v>
      </c>
      <c r="G146" s="139">
        <f t="shared" si="46"/>
        <v>5.5555555555555554</v>
      </c>
    </row>
    <row r="147" spans="1:7" ht="12" customHeight="1">
      <c r="A147" s="416" t="s">
        <v>70</v>
      </c>
      <c r="B147" s="416"/>
      <c r="C147" s="416"/>
      <c r="D147" s="242">
        <f>D148</f>
        <v>33200</v>
      </c>
      <c r="E147" s="96">
        <f>E148</f>
        <v>13300</v>
      </c>
      <c r="F147" s="274">
        <f>F148</f>
        <v>46500</v>
      </c>
      <c r="G147" s="147">
        <f t="shared" si="42"/>
        <v>349.62406015037595</v>
      </c>
    </row>
    <row r="148" spans="1:7" ht="12" customHeight="1">
      <c r="A148" s="394" t="s">
        <v>237</v>
      </c>
      <c r="B148" s="394"/>
      <c r="C148" s="394"/>
      <c r="D148" s="243">
        <f>D150</f>
        <v>33200</v>
      </c>
      <c r="E148" s="97">
        <f>E150</f>
        <v>13300</v>
      </c>
      <c r="F148" s="275">
        <f>F150</f>
        <v>46500</v>
      </c>
      <c r="G148" s="148">
        <f t="shared" si="42"/>
        <v>349.62406015037595</v>
      </c>
    </row>
    <row r="149" spans="1:7" ht="12" customHeight="1">
      <c r="A149" s="395" t="s">
        <v>238</v>
      </c>
      <c r="B149" s="396"/>
      <c r="C149" s="396"/>
      <c r="D149" s="244">
        <f t="shared" ref="D149:F150" si="47">D150</f>
        <v>33200</v>
      </c>
      <c r="E149" s="98">
        <f t="shared" si="47"/>
        <v>13300</v>
      </c>
      <c r="F149" s="179">
        <f t="shared" si="47"/>
        <v>46500</v>
      </c>
      <c r="G149" s="149">
        <f t="shared" si="42"/>
        <v>349.62406015037595</v>
      </c>
    </row>
    <row r="150" spans="1:7" ht="12" customHeight="1">
      <c r="A150" s="26"/>
      <c r="B150" s="35">
        <v>3</v>
      </c>
      <c r="C150" s="36" t="s">
        <v>53</v>
      </c>
      <c r="D150" s="248">
        <f t="shared" si="47"/>
        <v>33200</v>
      </c>
      <c r="E150" s="101">
        <f t="shared" si="47"/>
        <v>13300</v>
      </c>
      <c r="F150" s="181">
        <f t="shared" si="47"/>
        <v>46500</v>
      </c>
      <c r="G150" s="139">
        <f t="shared" si="42"/>
        <v>349.62406015037595</v>
      </c>
    </row>
    <row r="151" spans="1:7" ht="12" customHeight="1">
      <c r="A151" s="26"/>
      <c r="B151" s="35">
        <v>32</v>
      </c>
      <c r="C151" s="36" t="s">
        <v>54</v>
      </c>
      <c r="D151" s="252">
        <f>SUM(D152,D153)</f>
        <v>33200</v>
      </c>
      <c r="E151" s="105">
        <f>SUM(E152,E153)</f>
        <v>13300</v>
      </c>
      <c r="F151" s="282">
        <f>SUM(F152,F153)</f>
        <v>46500</v>
      </c>
      <c r="G151" s="139">
        <f t="shared" si="42"/>
        <v>349.62406015037595</v>
      </c>
    </row>
    <row r="152" spans="1:7" ht="12" customHeight="1">
      <c r="A152" s="26"/>
      <c r="B152" s="37">
        <v>322</v>
      </c>
      <c r="C152" s="39" t="s">
        <v>57</v>
      </c>
      <c r="D152" s="180">
        <v>200</v>
      </c>
      <c r="E152" s="121">
        <f t="shared" ref="E152:E153" si="48">F152-D152</f>
        <v>-200</v>
      </c>
      <c r="F152" s="180">
        <v>0</v>
      </c>
      <c r="G152" s="139">
        <f t="shared" ref="G152:G153" si="49">F152/D152*100</f>
        <v>0</v>
      </c>
    </row>
    <row r="153" spans="1:7" ht="12" customHeight="1">
      <c r="A153" s="26"/>
      <c r="B153" s="37">
        <v>323</v>
      </c>
      <c r="C153" s="39" t="s">
        <v>55</v>
      </c>
      <c r="D153" s="180">
        <v>33000</v>
      </c>
      <c r="E153" s="121">
        <f t="shared" si="48"/>
        <v>13500</v>
      </c>
      <c r="F153" s="180">
        <v>46500</v>
      </c>
      <c r="G153" s="139">
        <f t="shared" si="49"/>
        <v>140.90909090909091</v>
      </c>
    </row>
    <row r="154" spans="1:7" ht="12" customHeight="1">
      <c r="A154" s="401" t="s">
        <v>71</v>
      </c>
      <c r="B154" s="401"/>
      <c r="C154" s="401"/>
      <c r="D154" s="130">
        <f>SUM(D155,D166,D186,D176)</f>
        <v>878016</v>
      </c>
      <c r="E154" s="95">
        <f>SUM(E155,E166,E186,E176)</f>
        <v>-738016</v>
      </c>
      <c r="F154" s="273">
        <f>SUM(F155,F166,F186,F176)</f>
        <v>140000</v>
      </c>
      <c r="G154" s="140">
        <f t="shared" si="42"/>
        <v>-18.969778432987901</v>
      </c>
    </row>
    <row r="155" spans="1:7" ht="12" customHeight="1">
      <c r="A155" s="387" t="s">
        <v>235</v>
      </c>
      <c r="B155" s="387"/>
      <c r="C155" s="387"/>
      <c r="D155" s="242">
        <f>D156</f>
        <v>254025</v>
      </c>
      <c r="E155" s="96">
        <f>E156</f>
        <v>-133525</v>
      </c>
      <c r="F155" s="274">
        <f>F156</f>
        <v>120500</v>
      </c>
      <c r="G155" s="141">
        <f t="shared" si="42"/>
        <v>-90.245272420894963</v>
      </c>
    </row>
    <row r="156" spans="1:7" ht="12" customHeight="1">
      <c r="A156" s="394" t="s">
        <v>143</v>
      </c>
      <c r="B156" s="394"/>
      <c r="C156" s="394"/>
      <c r="D156" s="246">
        <f>D161</f>
        <v>254025</v>
      </c>
      <c r="E156" s="100">
        <f>E161</f>
        <v>-133525</v>
      </c>
      <c r="F156" s="277">
        <f>F161</f>
        <v>120500</v>
      </c>
      <c r="G156" s="142">
        <f t="shared" si="42"/>
        <v>-90.245272420894963</v>
      </c>
    </row>
    <row r="157" spans="1:7" ht="12" customHeight="1">
      <c r="A157" s="404" t="s">
        <v>64</v>
      </c>
      <c r="B157" s="404"/>
      <c r="C157" s="404"/>
      <c r="D157" s="244">
        <v>170243</v>
      </c>
      <c r="E157" s="98">
        <f>F157-D157</f>
        <v>-50243</v>
      </c>
      <c r="F157" s="179">
        <v>120000</v>
      </c>
      <c r="G157" s="143">
        <f t="shared" si="42"/>
        <v>-238.8392412873435</v>
      </c>
    </row>
    <row r="158" spans="1:7" ht="12" customHeight="1">
      <c r="A158" s="415" t="s">
        <v>72</v>
      </c>
      <c r="B158" s="415"/>
      <c r="C158" s="415"/>
      <c r="D158" s="244">
        <v>0</v>
      </c>
      <c r="E158" s="98">
        <v>0</v>
      </c>
      <c r="F158" s="179">
        <v>0</v>
      </c>
      <c r="G158" s="143" t="e">
        <f t="shared" si="42"/>
        <v>#DIV/0!</v>
      </c>
    </row>
    <row r="159" spans="1:7" ht="12" customHeight="1">
      <c r="A159" s="404" t="s">
        <v>52</v>
      </c>
      <c r="B159" s="404"/>
      <c r="C159" s="404"/>
      <c r="D159" s="244">
        <f>D156-D157-D158</f>
        <v>83782</v>
      </c>
      <c r="E159" s="98">
        <f>E156-E157-E158</f>
        <v>-83282</v>
      </c>
      <c r="F159" s="179">
        <f>F156-F157-F158</f>
        <v>500</v>
      </c>
      <c r="G159" s="143">
        <f t="shared" si="42"/>
        <v>-0.60036982781393333</v>
      </c>
    </row>
    <row r="160" spans="1:7" ht="12" customHeight="1">
      <c r="A160" s="47" t="s">
        <v>236</v>
      </c>
      <c r="B160" s="41"/>
      <c r="C160" s="41"/>
      <c r="D160" s="244">
        <v>0</v>
      </c>
      <c r="E160" s="98">
        <v>0</v>
      </c>
      <c r="F160" s="179">
        <v>0</v>
      </c>
      <c r="G160" s="143">
        <v>0</v>
      </c>
    </row>
    <row r="161" spans="1:7" ht="12" customHeight="1">
      <c r="A161" s="26"/>
      <c r="B161" s="35">
        <v>4</v>
      </c>
      <c r="C161" s="36" t="s">
        <v>87</v>
      </c>
      <c r="D161" s="248">
        <f>SUM(D162)</f>
        <v>254025</v>
      </c>
      <c r="E161" s="101">
        <f>SUM(E162)</f>
        <v>-133525</v>
      </c>
      <c r="F161" s="181">
        <f>SUM(F162)</f>
        <v>120500</v>
      </c>
      <c r="G161" s="139">
        <f t="shared" ref="G161:G181" si="50">F161/E161*100</f>
        <v>-90.245272420894963</v>
      </c>
    </row>
    <row r="162" spans="1:7" ht="12" customHeight="1">
      <c r="A162" s="26"/>
      <c r="B162" s="35">
        <v>42</v>
      </c>
      <c r="C162" s="36" t="s">
        <v>88</v>
      </c>
      <c r="D162" s="248">
        <f>SUM(D163,D164,D165)</f>
        <v>254025</v>
      </c>
      <c r="E162" s="101">
        <f>SUM(E163,E164,E165)</f>
        <v>-133525</v>
      </c>
      <c r="F162" s="181">
        <f>SUM(F163,F164,F165)</f>
        <v>120500</v>
      </c>
      <c r="G162" s="139">
        <f t="shared" si="50"/>
        <v>-90.245272420894963</v>
      </c>
    </row>
    <row r="163" spans="1:7" ht="12" customHeight="1">
      <c r="A163" s="26"/>
      <c r="B163" s="37">
        <v>421</v>
      </c>
      <c r="C163" s="39" t="s">
        <v>37</v>
      </c>
      <c r="D163" s="180">
        <v>250000</v>
      </c>
      <c r="E163" s="121">
        <f t="shared" ref="E163:E165" si="51">F163-D163</f>
        <v>-130000</v>
      </c>
      <c r="F163" s="180">
        <v>120000</v>
      </c>
      <c r="G163" s="139">
        <f t="shared" si="50"/>
        <v>-92.307692307692307</v>
      </c>
    </row>
    <row r="164" spans="1:7" ht="12" customHeight="1">
      <c r="A164" s="26"/>
      <c r="B164" s="37">
        <v>426</v>
      </c>
      <c r="C164" s="39" t="s">
        <v>231</v>
      </c>
      <c r="D164" s="180">
        <v>3525</v>
      </c>
      <c r="E164" s="121">
        <f t="shared" si="51"/>
        <v>-3525</v>
      </c>
      <c r="F164" s="180">
        <v>0</v>
      </c>
      <c r="G164" s="139">
        <f t="shared" ref="G164:G165" si="52">F164/D164*100</f>
        <v>0</v>
      </c>
    </row>
    <row r="165" spans="1:7" ht="12" customHeight="1">
      <c r="A165" s="26"/>
      <c r="B165" s="37">
        <v>422</v>
      </c>
      <c r="C165" s="39" t="s">
        <v>73</v>
      </c>
      <c r="D165" s="180">
        <v>500</v>
      </c>
      <c r="E165" s="121">
        <f t="shared" si="51"/>
        <v>0</v>
      </c>
      <c r="F165" s="180">
        <v>500</v>
      </c>
      <c r="G165" s="139">
        <f t="shared" si="52"/>
        <v>100</v>
      </c>
    </row>
    <row r="166" spans="1:7" ht="12" customHeight="1">
      <c r="A166" s="387" t="s">
        <v>233</v>
      </c>
      <c r="B166" s="387"/>
      <c r="C166" s="387"/>
      <c r="D166" s="242">
        <f>D167</f>
        <v>5375</v>
      </c>
      <c r="E166" s="96">
        <f>E167</f>
        <v>-5375</v>
      </c>
      <c r="F166" s="274">
        <f>F167</f>
        <v>0</v>
      </c>
      <c r="G166" s="141">
        <f t="shared" si="50"/>
        <v>0</v>
      </c>
    </row>
    <row r="167" spans="1:7" ht="12" customHeight="1">
      <c r="A167" s="394" t="s">
        <v>143</v>
      </c>
      <c r="B167" s="394"/>
      <c r="C167" s="394"/>
      <c r="D167" s="243">
        <f>D170</f>
        <v>5375</v>
      </c>
      <c r="E167" s="97">
        <f>E170</f>
        <v>-5375</v>
      </c>
      <c r="F167" s="275">
        <f>F170</f>
        <v>0</v>
      </c>
      <c r="G167" s="142">
        <f t="shared" si="50"/>
        <v>0</v>
      </c>
    </row>
    <row r="168" spans="1:7" ht="12" customHeight="1">
      <c r="A168" s="404" t="s">
        <v>52</v>
      </c>
      <c r="B168" s="404"/>
      <c r="C168" s="404"/>
      <c r="D168" s="244">
        <v>0</v>
      </c>
      <c r="E168" s="98">
        <v>0</v>
      </c>
      <c r="F168" s="179">
        <v>0</v>
      </c>
      <c r="G168" s="143" t="e">
        <f t="shared" si="50"/>
        <v>#DIV/0!</v>
      </c>
    </row>
    <row r="169" spans="1:7" ht="12" customHeight="1">
      <c r="A169" s="404" t="s">
        <v>234</v>
      </c>
      <c r="B169" s="404"/>
      <c r="C169" s="404"/>
      <c r="D169" s="244">
        <f>D170</f>
        <v>5375</v>
      </c>
      <c r="E169" s="98">
        <f>E170</f>
        <v>-5375</v>
      </c>
      <c r="F169" s="179">
        <f>F170</f>
        <v>0</v>
      </c>
      <c r="G169" s="143">
        <f t="shared" si="50"/>
        <v>0</v>
      </c>
    </row>
    <row r="170" spans="1:7" ht="12" customHeight="1">
      <c r="A170" s="26"/>
      <c r="B170" s="35">
        <v>4</v>
      </c>
      <c r="C170" s="36" t="s">
        <v>190</v>
      </c>
      <c r="D170" s="207">
        <f>D171+D174</f>
        <v>5375</v>
      </c>
      <c r="E170" s="94">
        <f>E171+E174</f>
        <v>-5375</v>
      </c>
      <c r="F170" s="272">
        <f>F171+F174</f>
        <v>0</v>
      </c>
      <c r="G170" s="139">
        <f t="shared" si="50"/>
        <v>0</v>
      </c>
    </row>
    <row r="171" spans="1:7" ht="12" customHeight="1">
      <c r="A171" s="26"/>
      <c r="B171" s="35">
        <v>42</v>
      </c>
      <c r="C171" s="36" t="s">
        <v>170</v>
      </c>
      <c r="D171" s="245">
        <f>SUM(D172,D173)</f>
        <v>850</v>
      </c>
      <c r="E171" s="99">
        <f>SUM(E172,E173)</f>
        <v>-850</v>
      </c>
      <c r="F171" s="276">
        <f>SUM(F172,F173)</f>
        <v>0</v>
      </c>
      <c r="G171" s="139">
        <f t="shared" si="50"/>
        <v>0</v>
      </c>
    </row>
    <row r="172" spans="1:7" ht="12" customHeight="1">
      <c r="A172" s="26"/>
      <c r="B172" s="37">
        <v>421</v>
      </c>
      <c r="C172" s="39" t="s">
        <v>192</v>
      </c>
      <c r="D172" s="180">
        <v>100</v>
      </c>
      <c r="E172" s="121">
        <f t="shared" ref="E172:E173" si="53">F172-D172</f>
        <v>-100</v>
      </c>
      <c r="F172" s="180">
        <v>0</v>
      </c>
      <c r="G172" s="139">
        <f t="shared" ref="G172:G173" si="54">F172/D172*100</f>
        <v>0</v>
      </c>
    </row>
    <row r="173" spans="1:7" ht="12" customHeight="1">
      <c r="A173" s="26"/>
      <c r="B173" s="37">
        <v>422</v>
      </c>
      <c r="C173" s="39" t="s">
        <v>74</v>
      </c>
      <c r="D173" s="180">
        <v>750</v>
      </c>
      <c r="E173" s="121">
        <f t="shared" si="53"/>
        <v>-750</v>
      </c>
      <c r="F173" s="180">
        <v>0</v>
      </c>
      <c r="G173" s="139">
        <f t="shared" si="54"/>
        <v>0</v>
      </c>
    </row>
    <row r="174" spans="1:7" ht="12" customHeight="1">
      <c r="A174" s="26"/>
      <c r="B174" s="48">
        <v>45</v>
      </c>
      <c r="C174" s="36" t="s">
        <v>59</v>
      </c>
      <c r="D174" s="248">
        <f>SUM(D175)</f>
        <v>4525</v>
      </c>
      <c r="E174" s="101">
        <f>SUM(E175)</f>
        <v>-4525</v>
      </c>
      <c r="F174" s="181">
        <f>SUM(F175)</f>
        <v>0</v>
      </c>
      <c r="G174" s="145">
        <f t="shared" si="50"/>
        <v>0</v>
      </c>
    </row>
    <row r="175" spans="1:7" ht="12" customHeight="1">
      <c r="A175" s="26"/>
      <c r="B175" s="37">
        <v>451</v>
      </c>
      <c r="C175" s="39" t="s">
        <v>41</v>
      </c>
      <c r="D175" s="180">
        <v>4525</v>
      </c>
      <c r="E175" s="121">
        <f t="shared" ref="E175" si="55">F175-D175</f>
        <v>-4525</v>
      </c>
      <c r="F175" s="180">
        <v>0</v>
      </c>
      <c r="G175" s="139">
        <f>F175/D175*100</f>
        <v>0</v>
      </c>
    </row>
    <row r="176" spans="1:7" ht="12" customHeight="1">
      <c r="A176" s="387" t="s">
        <v>232</v>
      </c>
      <c r="B176" s="387"/>
      <c r="C176" s="387"/>
      <c r="D176" s="249">
        <f>D177</f>
        <v>566500</v>
      </c>
      <c r="E176" s="103">
        <f>E177</f>
        <v>-549000</v>
      </c>
      <c r="F176" s="279">
        <f>F177</f>
        <v>17500</v>
      </c>
      <c r="G176" s="146">
        <f t="shared" si="50"/>
        <v>-3.1876138433515484</v>
      </c>
    </row>
    <row r="177" spans="1:7" ht="12" customHeight="1">
      <c r="A177" s="394" t="s">
        <v>143</v>
      </c>
      <c r="B177" s="394"/>
      <c r="C177" s="394"/>
      <c r="D177" s="243">
        <f>D180</f>
        <v>566500</v>
      </c>
      <c r="E177" s="97">
        <f>E180</f>
        <v>-549000</v>
      </c>
      <c r="F177" s="275">
        <f>F180</f>
        <v>17500</v>
      </c>
      <c r="G177" s="142">
        <f t="shared" si="50"/>
        <v>-3.1876138433515484</v>
      </c>
    </row>
    <row r="178" spans="1:7" ht="12" customHeight="1">
      <c r="A178" s="404" t="s">
        <v>52</v>
      </c>
      <c r="B178" s="404"/>
      <c r="C178" s="404"/>
      <c r="D178" s="244">
        <v>75133</v>
      </c>
      <c r="E178" s="179">
        <v>3000</v>
      </c>
      <c r="F178" s="179">
        <v>3000</v>
      </c>
      <c r="G178" s="143">
        <f t="shared" si="50"/>
        <v>100</v>
      </c>
    </row>
    <row r="179" spans="1:7" ht="12" customHeight="1">
      <c r="A179" s="404" t="s">
        <v>64</v>
      </c>
      <c r="B179" s="404"/>
      <c r="C179" s="404"/>
      <c r="D179" s="244">
        <f>D177-D178</f>
        <v>491367</v>
      </c>
      <c r="E179" s="179">
        <f>E177-E178</f>
        <v>-552000</v>
      </c>
      <c r="F179" s="179">
        <f>F177-F178</f>
        <v>14500</v>
      </c>
      <c r="G179" s="143">
        <f t="shared" si="50"/>
        <v>-2.6268115942028984</v>
      </c>
    </row>
    <row r="180" spans="1:7" ht="12" customHeight="1">
      <c r="A180" s="26"/>
      <c r="B180" s="35">
        <v>4</v>
      </c>
      <c r="C180" s="36" t="s">
        <v>87</v>
      </c>
      <c r="D180" s="207">
        <f>D181+D184</f>
        <v>566500</v>
      </c>
      <c r="E180" s="94">
        <f>E181+E184</f>
        <v>-549000</v>
      </c>
      <c r="F180" s="272">
        <f>F181+F184</f>
        <v>17500</v>
      </c>
      <c r="G180" s="139">
        <f t="shared" si="50"/>
        <v>-3.1876138433515484</v>
      </c>
    </row>
    <row r="181" spans="1:7" ht="12" customHeight="1">
      <c r="A181" s="26"/>
      <c r="B181" s="35">
        <v>42</v>
      </c>
      <c r="C181" s="36" t="s">
        <v>88</v>
      </c>
      <c r="D181" s="245">
        <f>SUM(D182,D183)</f>
        <v>1500</v>
      </c>
      <c r="E181" s="99">
        <f>SUM(E182,E183)</f>
        <v>0</v>
      </c>
      <c r="F181" s="276">
        <f>SUM(F182,F183)</f>
        <v>1500</v>
      </c>
      <c r="G181" s="139" t="e">
        <f t="shared" si="50"/>
        <v>#DIV/0!</v>
      </c>
    </row>
    <row r="182" spans="1:7" ht="12" customHeight="1">
      <c r="A182" s="26"/>
      <c r="B182" s="37">
        <v>421</v>
      </c>
      <c r="C182" s="39" t="s">
        <v>37</v>
      </c>
      <c r="D182" s="180">
        <v>0</v>
      </c>
      <c r="E182" s="121">
        <f t="shared" ref="E182:E183" si="56">F182-D182</f>
        <v>0</v>
      </c>
      <c r="F182" s="180">
        <v>0</v>
      </c>
      <c r="G182" s="139" t="e">
        <f t="shared" ref="G182:G183" si="57">F182/D182*100</f>
        <v>#DIV/0!</v>
      </c>
    </row>
    <row r="183" spans="1:7" ht="12" customHeight="1">
      <c r="A183" s="26"/>
      <c r="B183" s="37">
        <v>422</v>
      </c>
      <c r="C183" s="39" t="s">
        <v>74</v>
      </c>
      <c r="D183" s="180">
        <v>1500</v>
      </c>
      <c r="E183" s="121">
        <f t="shared" si="56"/>
        <v>0</v>
      </c>
      <c r="F183" s="180">
        <v>1500</v>
      </c>
      <c r="G183" s="139">
        <f t="shared" si="57"/>
        <v>100</v>
      </c>
    </row>
    <row r="184" spans="1:7" ht="12" customHeight="1">
      <c r="A184" s="26"/>
      <c r="B184" s="35">
        <v>45</v>
      </c>
      <c r="C184" s="36" t="s">
        <v>59</v>
      </c>
      <c r="D184" s="167">
        <f>SUM(D185)</f>
        <v>565000</v>
      </c>
      <c r="E184" s="235">
        <f>SUM(E185)</f>
        <v>-549000</v>
      </c>
      <c r="F184" s="283">
        <f>SUM(F185)</f>
        <v>16000</v>
      </c>
      <c r="G184" s="167">
        <f>SUM(G185)</f>
        <v>2.831858407079646</v>
      </c>
    </row>
    <row r="185" spans="1:7" ht="12" customHeight="1">
      <c r="A185" s="26"/>
      <c r="B185" s="37">
        <v>451</v>
      </c>
      <c r="C185" s="39" t="s">
        <v>41</v>
      </c>
      <c r="D185" s="180">
        <v>565000</v>
      </c>
      <c r="E185" s="121">
        <f t="shared" ref="E185" si="58">F185-D185</f>
        <v>-549000</v>
      </c>
      <c r="F185" s="180">
        <v>16000</v>
      </c>
      <c r="G185" s="139">
        <f>F185/D185*100</f>
        <v>2.831858407079646</v>
      </c>
    </row>
    <row r="186" spans="1:7" ht="12" customHeight="1">
      <c r="A186" s="387" t="s">
        <v>229</v>
      </c>
      <c r="B186" s="387"/>
      <c r="C186" s="387"/>
      <c r="D186" s="249">
        <f>D187</f>
        <v>52116</v>
      </c>
      <c r="E186" s="103">
        <f>E187</f>
        <v>-50116</v>
      </c>
      <c r="F186" s="249">
        <f>F187</f>
        <v>2000</v>
      </c>
      <c r="G186" s="226">
        <f t="shared" ref="G186:G204" si="59">F186/E186*100</f>
        <v>-3.9907414797669407</v>
      </c>
    </row>
    <row r="187" spans="1:7" ht="12" customHeight="1">
      <c r="A187" s="394" t="s">
        <v>143</v>
      </c>
      <c r="B187" s="394"/>
      <c r="C187" s="394"/>
      <c r="D187" s="243">
        <f>SUM(D191,D194)</f>
        <v>52116</v>
      </c>
      <c r="E187" s="97">
        <f>SUM(E191,E194)</f>
        <v>-50116</v>
      </c>
      <c r="F187" s="243">
        <f>SUM(F191,F194)</f>
        <v>2000</v>
      </c>
      <c r="G187" s="148">
        <f t="shared" si="59"/>
        <v>-3.9907414797669407</v>
      </c>
    </row>
    <row r="188" spans="1:7" ht="12" customHeight="1">
      <c r="A188" s="404" t="s">
        <v>52</v>
      </c>
      <c r="B188" s="404"/>
      <c r="C188" s="404"/>
      <c r="D188" s="244">
        <v>0</v>
      </c>
      <c r="E188" s="98">
        <v>0</v>
      </c>
      <c r="F188" s="244">
        <v>0</v>
      </c>
      <c r="G188" s="149" t="e">
        <f t="shared" si="59"/>
        <v>#DIV/0!</v>
      </c>
    </row>
    <row r="189" spans="1:7" ht="12" customHeight="1">
      <c r="A189" s="404" t="s">
        <v>64</v>
      </c>
      <c r="B189" s="404"/>
      <c r="C189" s="404"/>
      <c r="D189" s="244">
        <v>39309</v>
      </c>
      <c r="E189" s="98">
        <v>0</v>
      </c>
      <c r="F189" s="244">
        <v>0</v>
      </c>
      <c r="G189" s="149" t="e">
        <f t="shared" si="59"/>
        <v>#DIV/0!</v>
      </c>
    </row>
    <row r="190" spans="1:7" ht="12" customHeight="1">
      <c r="A190" s="399" t="s">
        <v>72</v>
      </c>
      <c r="B190" s="399"/>
      <c r="C190" s="399"/>
      <c r="D190" s="244">
        <f>D187-D188-D189</f>
        <v>12807</v>
      </c>
      <c r="E190" s="98">
        <f>E187-E188-E189</f>
        <v>-50116</v>
      </c>
      <c r="F190" s="244">
        <f>F187-F188-F189</f>
        <v>2000</v>
      </c>
      <c r="G190" s="149">
        <f t="shared" si="59"/>
        <v>-3.9907414797669407</v>
      </c>
    </row>
    <row r="191" spans="1:7" ht="12" customHeight="1">
      <c r="A191" s="49"/>
      <c r="B191" s="35">
        <v>3</v>
      </c>
      <c r="C191" s="36" t="s">
        <v>53</v>
      </c>
      <c r="D191" s="207">
        <f t="shared" ref="D191:F192" si="60">D192</f>
        <v>2000</v>
      </c>
      <c r="E191" s="94">
        <f t="shared" si="60"/>
        <v>0</v>
      </c>
      <c r="F191" s="272">
        <f t="shared" si="60"/>
        <v>2000</v>
      </c>
      <c r="G191" s="139" t="e">
        <f t="shared" si="59"/>
        <v>#DIV/0!</v>
      </c>
    </row>
    <row r="192" spans="1:7" ht="12" customHeight="1">
      <c r="A192" s="49"/>
      <c r="B192" s="35">
        <v>32</v>
      </c>
      <c r="C192" s="36" t="s">
        <v>54</v>
      </c>
      <c r="D192" s="207">
        <f t="shared" si="60"/>
        <v>2000</v>
      </c>
      <c r="E192" s="94">
        <f t="shared" si="60"/>
        <v>0</v>
      </c>
      <c r="F192" s="272">
        <f t="shared" si="60"/>
        <v>2000</v>
      </c>
      <c r="G192" s="139" t="e">
        <f t="shared" si="59"/>
        <v>#DIV/0!</v>
      </c>
    </row>
    <row r="193" spans="1:7" ht="12" customHeight="1">
      <c r="A193" s="49"/>
      <c r="B193" s="37">
        <v>323</v>
      </c>
      <c r="C193" s="39" t="s">
        <v>230</v>
      </c>
      <c r="D193" s="180">
        <v>2000</v>
      </c>
      <c r="E193" s="121">
        <f t="shared" ref="E193" si="61">F193-D193</f>
        <v>0</v>
      </c>
      <c r="F193" s="180">
        <v>2000</v>
      </c>
      <c r="G193" s="139">
        <f>F193/D193*100</f>
        <v>100</v>
      </c>
    </row>
    <row r="194" spans="1:7" ht="12" customHeight="1">
      <c r="A194" s="26"/>
      <c r="B194" s="50">
        <v>4</v>
      </c>
      <c r="C194" s="36" t="s">
        <v>68</v>
      </c>
      <c r="D194" s="248">
        <f>D195</f>
        <v>50116</v>
      </c>
      <c r="E194" s="101">
        <f>E195</f>
        <v>-50116</v>
      </c>
      <c r="F194" s="181">
        <f>F195</f>
        <v>0</v>
      </c>
      <c r="G194" s="139">
        <f t="shared" si="59"/>
        <v>0</v>
      </c>
    </row>
    <row r="195" spans="1:7" ht="12" customHeight="1">
      <c r="A195" s="26"/>
      <c r="B195" s="50">
        <v>42</v>
      </c>
      <c r="C195" s="36" t="s">
        <v>170</v>
      </c>
      <c r="D195" s="248">
        <f>SUM(D196,D197)</f>
        <v>50116</v>
      </c>
      <c r="E195" s="101">
        <f>SUM(E196,E197)</f>
        <v>-50116</v>
      </c>
      <c r="F195" s="181">
        <f>SUM(F196,F197)</f>
        <v>0</v>
      </c>
      <c r="G195" s="139">
        <f t="shared" si="59"/>
        <v>0</v>
      </c>
    </row>
    <row r="196" spans="1:7" ht="12.75" customHeight="1">
      <c r="A196" s="26"/>
      <c r="B196" s="51">
        <v>421</v>
      </c>
      <c r="C196" s="39" t="s">
        <v>37</v>
      </c>
      <c r="D196" s="180">
        <v>48116</v>
      </c>
      <c r="E196" s="121">
        <f t="shared" ref="E196:E197" si="62">F196-D196</f>
        <v>-48116</v>
      </c>
      <c r="F196" s="180">
        <v>0</v>
      </c>
      <c r="G196" s="139">
        <f t="shared" ref="G196:G197" si="63">F196/D196*100</f>
        <v>0</v>
      </c>
    </row>
    <row r="197" spans="1:7" ht="12" customHeight="1">
      <c r="A197" s="26"/>
      <c r="B197" s="44">
        <v>426</v>
      </c>
      <c r="C197" s="39" t="s">
        <v>231</v>
      </c>
      <c r="D197" s="180">
        <v>2000</v>
      </c>
      <c r="E197" s="121">
        <f t="shared" si="62"/>
        <v>-2000</v>
      </c>
      <c r="F197" s="180">
        <v>0</v>
      </c>
      <c r="G197" s="139">
        <f t="shared" si="63"/>
        <v>0</v>
      </c>
    </row>
    <row r="198" spans="1:7" ht="12" customHeight="1">
      <c r="A198" s="401" t="s">
        <v>227</v>
      </c>
      <c r="B198" s="401"/>
      <c r="C198" s="401"/>
      <c r="D198" s="130">
        <f>SUM(D199)</f>
        <v>97500</v>
      </c>
      <c r="E198" s="95">
        <f>SUM(E199)</f>
        <v>0</v>
      </c>
      <c r="F198" s="273">
        <f>SUM(F199)</f>
        <v>97500</v>
      </c>
      <c r="G198" s="140" t="e">
        <f t="shared" si="59"/>
        <v>#DIV/0!</v>
      </c>
    </row>
    <row r="199" spans="1:7" ht="12" customHeight="1">
      <c r="A199" s="387" t="s">
        <v>228</v>
      </c>
      <c r="B199" s="387"/>
      <c r="C199" s="387"/>
      <c r="D199" s="253">
        <f>D200</f>
        <v>97500</v>
      </c>
      <c r="E199" s="106">
        <f>E200</f>
        <v>0</v>
      </c>
      <c r="F199" s="284">
        <f>F200</f>
        <v>97500</v>
      </c>
      <c r="G199" s="141" t="e">
        <f t="shared" si="59"/>
        <v>#DIV/0!</v>
      </c>
    </row>
    <row r="200" spans="1:7" ht="12" customHeight="1">
      <c r="A200" s="394" t="s">
        <v>143</v>
      </c>
      <c r="B200" s="394"/>
      <c r="C200" s="394"/>
      <c r="D200" s="243">
        <f>D203</f>
        <v>97500</v>
      </c>
      <c r="E200" s="97">
        <f>E203</f>
        <v>0</v>
      </c>
      <c r="F200" s="275">
        <f>F203</f>
        <v>97500</v>
      </c>
      <c r="G200" s="142" t="e">
        <f t="shared" si="59"/>
        <v>#DIV/0!</v>
      </c>
    </row>
    <row r="201" spans="1:7" ht="12" customHeight="1">
      <c r="A201" s="404" t="s">
        <v>64</v>
      </c>
      <c r="B201" s="404"/>
      <c r="C201" s="404"/>
      <c r="D201" s="244">
        <v>80000</v>
      </c>
      <c r="E201" s="98">
        <f>F201-D201</f>
        <v>0</v>
      </c>
      <c r="F201" s="179">
        <v>80000</v>
      </c>
      <c r="G201" s="143" t="e">
        <f t="shared" si="59"/>
        <v>#DIV/0!</v>
      </c>
    </row>
    <row r="202" spans="1:7" ht="12" customHeight="1">
      <c r="A202" s="399" t="s">
        <v>72</v>
      </c>
      <c r="B202" s="399"/>
      <c r="C202" s="399"/>
      <c r="D202" s="244">
        <f>SUM(D200-D201)</f>
        <v>17500</v>
      </c>
      <c r="E202" s="98">
        <f>F202-D202</f>
        <v>0</v>
      </c>
      <c r="F202" s="179">
        <v>17500</v>
      </c>
      <c r="G202" s="143" t="e">
        <f t="shared" si="59"/>
        <v>#DIV/0!</v>
      </c>
    </row>
    <row r="203" spans="1:7" ht="12" customHeight="1">
      <c r="A203" s="26"/>
      <c r="B203" s="35">
        <v>4</v>
      </c>
      <c r="C203" s="36" t="s">
        <v>75</v>
      </c>
      <c r="D203" s="248">
        <f>D204</f>
        <v>97500</v>
      </c>
      <c r="E203" s="101">
        <f>E204</f>
        <v>0</v>
      </c>
      <c r="F203" s="181">
        <f>F204</f>
        <v>97500</v>
      </c>
      <c r="G203" s="139" t="e">
        <f t="shared" si="59"/>
        <v>#DIV/0!</v>
      </c>
    </row>
    <row r="204" spans="1:7" ht="12" customHeight="1">
      <c r="A204" s="26"/>
      <c r="B204" s="35">
        <v>42</v>
      </c>
      <c r="C204" s="36" t="s">
        <v>170</v>
      </c>
      <c r="D204" s="208">
        <f>SUM(D205:D206)</f>
        <v>97500</v>
      </c>
      <c r="E204" s="236">
        <f>SUM(E205:E206)</f>
        <v>0</v>
      </c>
      <c r="F204" s="208">
        <f>SUM(F205:F206)</f>
        <v>97500</v>
      </c>
      <c r="G204" s="139" t="e">
        <f t="shared" si="59"/>
        <v>#DIV/0!</v>
      </c>
    </row>
    <row r="205" spans="1:7" ht="12" customHeight="1">
      <c r="A205" s="26"/>
      <c r="B205" s="37">
        <v>421</v>
      </c>
      <c r="C205" s="39" t="s">
        <v>37</v>
      </c>
      <c r="D205" s="180">
        <v>0</v>
      </c>
      <c r="E205" s="121">
        <f t="shared" ref="E205:E206" si="64">F205-D205</f>
        <v>0</v>
      </c>
      <c r="F205" s="180">
        <v>0</v>
      </c>
      <c r="G205" s="139" t="e">
        <f t="shared" ref="G205:G206" si="65">F205/D205*100</f>
        <v>#DIV/0!</v>
      </c>
    </row>
    <row r="206" spans="1:7" ht="12" customHeight="1">
      <c r="A206" s="26"/>
      <c r="B206" s="37">
        <v>426</v>
      </c>
      <c r="C206" s="39" t="s">
        <v>271</v>
      </c>
      <c r="D206" s="180">
        <v>97500</v>
      </c>
      <c r="E206" s="121">
        <f t="shared" si="64"/>
        <v>0</v>
      </c>
      <c r="F206" s="180">
        <v>97500</v>
      </c>
      <c r="G206" s="139">
        <f t="shared" si="65"/>
        <v>100</v>
      </c>
    </row>
    <row r="207" spans="1:7" ht="12" customHeight="1">
      <c r="A207" s="401" t="s">
        <v>222</v>
      </c>
      <c r="B207" s="401"/>
      <c r="C207" s="401"/>
      <c r="D207" s="130">
        <f t="shared" ref="D207:F208" si="66">D208</f>
        <v>26000</v>
      </c>
      <c r="E207" s="107">
        <f t="shared" si="66"/>
        <v>-20000</v>
      </c>
      <c r="F207" s="285">
        <f t="shared" si="66"/>
        <v>9000</v>
      </c>
      <c r="G207" s="140">
        <f t="shared" ref="G207:G218" si="67">F207/E207*100</f>
        <v>-45</v>
      </c>
    </row>
    <row r="208" spans="1:7" ht="12" customHeight="1">
      <c r="A208" s="387" t="s">
        <v>223</v>
      </c>
      <c r="B208" s="387"/>
      <c r="C208" s="387"/>
      <c r="D208" s="242">
        <f t="shared" si="66"/>
        <v>26000</v>
      </c>
      <c r="E208" s="96">
        <f t="shared" si="66"/>
        <v>-20000</v>
      </c>
      <c r="F208" s="274">
        <f t="shared" si="66"/>
        <v>9000</v>
      </c>
      <c r="G208" s="141">
        <f t="shared" si="67"/>
        <v>-45</v>
      </c>
    </row>
    <row r="209" spans="1:8" ht="12" customHeight="1">
      <c r="A209" s="414" t="s">
        <v>224</v>
      </c>
      <c r="B209" s="414"/>
      <c r="C209" s="414"/>
      <c r="D209" s="243">
        <f>SUM(D212+D215)</f>
        <v>26000</v>
      </c>
      <c r="E209" s="97">
        <f>SUM(E212+E215)</f>
        <v>-20000</v>
      </c>
      <c r="F209" s="275">
        <f>SUM(F212+F215)</f>
        <v>9000</v>
      </c>
      <c r="G209" s="142">
        <f t="shared" si="67"/>
        <v>-45</v>
      </c>
    </row>
    <row r="210" spans="1:8" ht="12" customHeight="1">
      <c r="A210" s="404" t="s">
        <v>52</v>
      </c>
      <c r="B210" s="404"/>
      <c r="C210" s="404"/>
      <c r="D210" s="244">
        <v>26000</v>
      </c>
      <c r="E210" s="98">
        <v>1000</v>
      </c>
      <c r="F210" s="179">
        <v>0</v>
      </c>
      <c r="G210" s="143">
        <f t="shared" si="67"/>
        <v>0</v>
      </c>
    </row>
    <row r="211" spans="1:8" ht="12" customHeight="1">
      <c r="A211" s="404" t="s">
        <v>225</v>
      </c>
      <c r="B211" s="404"/>
      <c r="C211" s="404"/>
      <c r="D211" s="244">
        <v>0</v>
      </c>
      <c r="E211" s="98">
        <v>20000</v>
      </c>
      <c r="F211" s="179">
        <v>9000</v>
      </c>
      <c r="G211" s="143">
        <f t="shared" si="67"/>
        <v>45</v>
      </c>
    </row>
    <row r="212" spans="1:8" ht="12" customHeight="1">
      <c r="A212" s="26"/>
      <c r="B212" s="35">
        <v>4</v>
      </c>
      <c r="C212" s="36" t="s">
        <v>190</v>
      </c>
      <c r="D212" s="248">
        <f>D213</f>
        <v>15000</v>
      </c>
      <c r="E212" s="101">
        <f>E213</f>
        <v>-15000</v>
      </c>
      <c r="F212" s="181">
        <f>F213</f>
        <v>0</v>
      </c>
      <c r="G212" s="139">
        <f t="shared" si="67"/>
        <v>0</v>
      </c>
    </row>
    <row r="213" spans="1:8" ht="12" customHeight="1">
      <c r="A213" s="26"/>
      <c r="B213" s="35">
        <v>42</v>
      </c>
      <c r="C213" s="36" t="s">
        <v>170</v>
      </c>
      <c r="D213" s="245">
        <f>SUM(D214:D214)</f>
        <v>15000</v>
      </c>
      <c r="E213" s="99">
        <f>SUM(E214:E214)</f>
        <v>-15000</v>
      </c>
      <c r="F213" s="276">
        <f>SUM(F214:F214)</f>
        <v>0</v>
      </c>
      <c r="G213" s="139">
        <f t="shared" si="67"/>
        <v>0</v>
      </c>
    </row>
    <row r="214" spans="1:8" ht="12" customHeight="1">
      <c r="A214" s="26"/>
      <c r="B214" s="37">
        <v>422</v>
      </c>
      <c r="C214" s="39" t="s">
        <v>226</v>
      </c>
      <c r="D214" s="180">
        <v>15000</v>
      </c>
      <c r="E214" s="121">
        <f t="shared" ref="E214" si="68">F214-D214</f>
        <v>-15000</v>
      </c>
      <c r="F214" s="180">
        <v>0</v>
      </c>
      <c r="G214" s="139">
        <f>F214/D214*100</f>
        <v>0</v>
      </c>
    </row>
    <row r="215" spans="1:8" ht="12" customHeight="1">
      <c r="A215" s="26"/>
      <c r="B215" s="50">
        <v>3</v>
      </c>
      <c r="C215" s="36" t="s">
        <v>53</v>
      </c>
      <c r="D215" s="248">
        <f>SUM(D216,D218,D221)</f>
        <v>11000</v>
      </c>
      <c r="E215" s="108">
        <f>SUM(E218,E221)</f>
        <v>-5000</v>
      </c>
      <c r="F215" s="248">
        <f>SUM(F218+F216+F221)</f>
        <v>9000</v>
      </c>
      <c r="G215" s="145">
        <f t="shared" si="67"/>
        <v>-180</v>
      </c>
    </row>
    <row r="216" spans="1:8" ht="12" customHeight="1">
      <c r="A216" s="26"/>
      <c r="B216" s="50">
        <v>32</v>
      </c>
      <c r="C216" s="36" t="s">
        <v>60</v>
      </c>
      <c r="D216" s="248">
        <f>SUM(D217)</f>
        <v>0</v>
      </c>
      <c r="E216" s="102">
        <f t="shared" ref="E216:F216" si="69">SUM(E217)</f>
        <v>8000</v>
      </c>
      <c r="F216" s="248">
        <f t="shared" si="69"/>
        <v>8000</v>
      </c>
      <c r="G216" s="145"/>
    </row>
    <row r="217" spans="1:8" ht="12" customHeight="1">
      <c r="A217" s="26"/>
      <c r="B217" s="267">
        <v>329</v>
      </c>
      <c r="C217" s="268" t="s">
        <v>284</v>
      </c>
      <c r="D217" s="269">
        <v>0</v>
      </c>
      <c r="E217" s="121">
        <f t="shared" ref="E217:E219" si="70">F217-D217</f>
        <v>8000</v>
      </c>
      <c r="F217" s="269">
        <v>8000</v>
      </c>
      <c r="G217" s="145">
        <v>0</v>
      </c>
      <c r="H217" s="305"/>
    </row>
    <row r="218" spans="1:8" ht="12" customHeight="1">
      <c r="A218" s="26"/>
      <c r="B218" s="50">
        <v>36</v>
      </c>
      <c r="C218" s="36" t="s">
        <v>84</v>
      </c>
      <c r="D218" s="208">
        <f>SUM(D219:D220)</f>
        <v>10000</v>
      </c>
      <c r="E218" s="236">
        <f>SUM(E219:E220)</f>
        <v>-5000</v>
      </c>
      <c r="F218" s="208">
        <f>SUM(F219:F220)</f>
        <v>0</v>
      </c>
      <c r="G218" s="139">
        <f t="shared" si="67"/>
        <v>0</v>
      </c>
    </row>
    <row r="219" spans="1:8" ht="12" customHeight="1">
      <c r="A219" s="26"/>
      <c r="B219" s="44">
        <v>363</v>
      </c>
      <c r="C219" s="52" t="s">
        <v>76</v>
      </c>
      <c r="D219" s="180">
        <v>5000</v>
      </c>
      <c r="E219" s="121">
        <f t="shared" si="70"/>
        <v>-5000</v>
      </c>
      <c r="F219" s="180">
        <v>0</v>
      </c>
      <c r="G219" s="139">
        <f t="shared" ref="G219:G220" si="71">F219/D219*100</f>
        <v>0</v>
      </c>
    </row>
    <row r="220" spans="1:8" ht="12" customHeight="1">
      <c r="A220" s="26"/>
      <c r="B220" s="44">
        <v>366</v>
      </c>
      <c r="C220" s="52" t="s">
        <v>33</v>
      </c>
      <c r="D220" s="180">
        <v>5000</v>
      </c>
      <c r="E220" s="121">
        <v>0</v>
      </c>
      <c r="F220" s="182">
        <v>0</v>
      </c>
      <c r="G220" s="139">
        <f t="shared" si="71"/>
        <v>0</v>
      </c>
    </row>
    <row r="221" spans="1:8" ht="12" customHeight="1">
      <c r="A221" s="26"/>
      <c r="B221" s="50">
        <v>38</v>
      </c>
      <c r="C221" s="53" t="s">
        <v>77</v>
      </c>
      <c r="D221" s="245">
        <f>SUM(D222:D222)</f>
        <v>1000</v>
      </c>
      <c r="E221" s="99">
        <f>SUM(E222:E222)</f>
        <v>0</v>
      </c>
      <c r="F221" s="276">
        <f>SUM(F222:F222)</f>
        <v>1000</v>
      </c>
      <c r="G221" s="139" t="e">
        <f>F221/E221*100</f>
        <v>#DIV/0!</v>
      </c>
    </row>
    <row r="222" spans="1:8" ht="12" customHeight="1">
      <c r="A222" s="26"/>
      <c r="B222" s="44">
        <v>386</v>
      </c>
      <c r="C222" s="52" t="s">
        <v>33</v>
      </c>
      <c r="D222" s="180">
        <v>1000</v>
      </c>
      <c r="E222" s="121">
        <f t="shared" ref="E222" si="72">F222-D222</f>
        <v>0</v>
      </c>
      <c r="F222" s="180">
        <v>1000</v>
      </c>
      <c r="G222" s="139">
        <f>F222/D222*100</f>
        <v>100</v>
      </c>
    </row>
    <row r="223" spans="1:8" ht="12" customHeight="1">
      <c r="A223" s="400" t="s">
        <v>78</v>
      </c>
      <c r="B223" s="400"/>
      <c r="C223" s="400"/>
      <c r="D223" s="254">
        <f>SUM(D224,D235)</f>
        <v>205525</v>
      </c>
      <c r="E223" s="109">
        <f>SUM(E224,E235)</f>
        <v>-121075</v>
      </c>
      <c r="F223" s="286">
        <f>SUM(F224,F235)</f>
        <v>84600</v>
      </c>
      <c r="G223" s="139">
        <f t="shared" ref="G223:G294" si="73">F223/E223*100</f>
        <v>-69.874045013421437</v>
      </c>
    </row>
    <row r="224" spans="1:8" ht="12" customHeight="1">
      <c r="A224" s="401" t="s">
        <v>220</v>
      </c>
      <c r="B224" s="401"/>
      <c r="C224" s="401"/>
      <c r="D224" s="130">
        <f t="shared" ref="D224:F225" si="74">D225</f>
        <v>4750</v>
      </c>
      <c r="E224" s="95">
        <f t="shared" si="74"/>
        <v>-3500</v>
      </c>
      <c r="F224" s="273">
        <f t="shared" si="74"/>
        <v>1250</v>
      </c>
      <c r="G224" s="140">
        <f t="shared" si="73"/>
        <v>-35.714285714285715</v>
      </c>
    </row>
    <row r="225" spans="1:7" ht="12" customHeight="1">
      <c r="A225" s="387" t="s">
        <v>221</v>
      </c>
      <c r="B225" s="387"/>
      <c r="C225" s="387"/>
      <c r="D225" s="253">
        <f t="shared" si="74"/>
        <v>4750</v>
      </c>
      <c r="E225" s="106">
        <f t="shared" si="74"/>
        <v>-3500</v>
      </c>
      <c r="F225" s="284">
        <f t="shared" si="74"/>
        <v>1250</v>
      </c>
      <c r="G225" s="141">
        <f t="shared" si="73"/>
        <v>-35.714285714285715</v>
      </c>
    </row>
    <row r="226" spans="1:7" ht="12" customHeight="1">
      <c r="A226" s="394" t="s">
        <v>143</v>
      </c>
      <c r="B226" s="394"/>
      <c r="C226" s="394"/>
      <c r="D226" s="243">
        <f>SUM(D229)</f>
        <v>4750</v>
      </c>
      <c r="E226" s="97">
        <f>SUM(E229)</f>
        <v>-3500</v>
      </c>
      <c r="F226" s="275">
        <f>SUM(F229)</f>
        <v>1250</v>
      </c>
      <c r="G226" s="142">
        <f t="shared" si="73"/>
        <v>-35.714285714285715</v>
      </c>
    </row>
    <row r="227" spans="1:7" ht="12" customHeight="1">
      <c r="A227" s="404" t="s">
        <v>64</v>
      </c>
      <c r="B227" s="404"/>
      <c r="C227" s="404"/>
      <c r="D227" s="244">
        <v>0</v>
      </c>
      <c r="E227" s="98">
        <v>0</v>
      </c>
      <c r="F227" s="179">
        <v>0</v>
      </c>
      <c r="G227" s="143" t="e">
        <f t="shared" si="73"/>
        <v>#DIV/0!</v>
      </c>
    </row>
    <row r="228" spans="1:7" ht="12" customHeight="1">
      <c r="A228" s="404" t="s">
        <v>79</v>
      </c>
      <c r="B228" s="404"/>
      <c r="C228" s="404"/>
      <c r="D228" s="244">
        <f>D229</f>
        <v>4750</v>
      </c>
      <c r="E228" s="98">
        <f>E229</f>
        <v>-3500</v>
      </c>
      <c r="F228" s="179">
        <f>F229</f>
        <v>1250</v>
      </c>
      <c r="G228" s="143">
        <f t="shared" si="73"/>
        <v>-35.714285714285715</v>
      </c>
    </row>
    <row r="229" spans="1:7" ht="12" customHeight="1">
      <c r="A229" s="26"/>
      <c r="B229" s="35">
        <v>4</v>
      </c>
      <c r="C229" s="36" t="s">
        <v>190</v>
      </c>
      <c r="D229" s="248">
        <f>SUM(D230+D233)</f>
        <v>4750</v>
      </c>
      <c r="E229" s="101">
        <f>SUM(E230+E233)</f>
        <v>-3500</v>
      </c>
      <c r="F229" s="181">
        <f>SUM(F230+F233)</f>
        <v>1250</v>
      </c>
      <c r="G229" s="139">
        <f t="shared" si="73"/>
        <v>-35.714285714285715</v>
      </c>
    </row>
    <row r="230" spans="1:7" ht="12" customHeight="1">
      <c r="A230" s="26"/>
      <c r="B230" s="35">
        <v>42</v>
      </c>
      <c r="C230" s="36" t="s">
        <v>170</v>
      </c>
      <c r="D230" s="245">
        <f>SUM(D231:D232)</f>
        <v>3250</v>
      </c>
      <c r="E230" s="99">
        <f>SUM(E231:E232)</f>
        <v>-2000</v>
      </c>
      <c r="F230" s="276">
        <f>SUM(F231:F232)</f>
        <v>1250</v>
      </c>
      <c r="G230" s="139">
        <f t="shared" si="73"/>
        <v>-62.5</v>
      </c>
    </row>
    <row r="231" spans="1:7" ht="12" customHeight="1">
      <c r="A231" s="26"/>
      <c r="B231" s="37">
        <v>421</v>
      </c>
      <c r="C231" s="39" t="s">
        <v>37</v>
      </c>
      <c r="D231" s="180">
        <v>1250</v>
      </c>
      <c r="E231" s="121">
        <f t="shared" ref="E231:E232" si="75">F231-D231</f>
        <v>0</v>
      </c>
      <c r="F231" s="180">
        <v>1250</v>
      </c>
      <c r="G231" s="139">
        <f>F231/D231*100</f>
        <v>100</v>
      </c>
    </row>
    <row r="232" spans="1:7" ht="12" customHeight="1">
      <c r="A232" s="26"/>
      <c r="B232" s="37">
        <v>426</v>
      </c>
      <c r="C232" s="39" t="s">
        <v>80</v>
      </c>
      <c r="D232" s="180">
        <v>2000</v>
      </c>
      <c r="E232" s="121">
        <f t="shared" si="75"/>
        <v>-2000</v>
      </c>
      <c r="F232" s="180">
        <v>0</v>
      </c>
      <c r="G232" s="139">
        <f t="shared" si="73"/>
        <v>0</v>
      </c>
    </row>
    <row r="233" spans="1:7" ht="12" customHeight="1">
      <c r="A233" s="26"/>
      <c r="B233" s="48">
        <v>45</v>
      </c>
      <c r="C233" s="36" t="s">
        <v>59</v>
      </c>
      <c r="D233" s="248">
        <f>SUM(D234)</f>
        <v>1500</v>
      </c>
      <c r="E233" s="101">
        <f>SUM(E234)</f>
        <v>-1500</v>
      </c>
      <c r="F233" s="181">
        <f>SUM(F234)</f>
        <v>0</v>
      </c>
      <c r="G233" s="145">
        <f t="shared" si="73"/>
        <v>0</v>
      </c>
    </row>
    <row r="234" spans="1:7" ht="11.25" customHeight="1">
      <c r="A234" s="26"/>
      <c r="B234" s="37">
        <v>451</v>
      </c>
      <c r="C234" s="39" t="s">
        <v>41</v>
      </c>
      <c r="D234" s="180">
        <v>1500</v>
      </c>
      <c r="E234" s="121">
        <f t="shared" ref="E234" si="76">F234-D234</f>
        <v>-1500</v>
      </c>
      <c r="F234" s="180">
        <v>0</v>
      </c>
      <c r="G234" s="139">
        <f t="shared" si="73"/>
        <v>0</v>
      </c>
    </row>
    <row r="235" spans="1:7" ht="11.25" customHeight="1">
      <c r="A235" s="401" t="s">
        <v>217</v>
      </c>
      <c r="B235" s="401"/>
      <c r="C235" s="401"/>
      <c r="D235" s="255">
        <f>SUM(D236,D245,D252,D259)</f>
        <v>200775</v>
      </c>
      <c r="E235" s="110">
        <f>SUM(E236,E245,E252,E259)</f>
        <v>-117575</v>
      </c>
      <c r="F235" s="287">
        <f>SUM(F236,F245,F252,F259)</f>
        <v>83350</v>
      </c>
      <c r="G235" s="150">
        <f t="shared" si="73"/>
        <v>-70.890920688921966</v>
      </c>
    </row>
    <row r="236" spans="1:7" ht="12" customHeight="1">
      <c r="A236" s="387" t="s">
        <v>218</v>
      </c>
      <c r="B236" s="387"/>
      <c r="C236" s="387"/>
      <c r="D236" s="253">
        <f>D237</f>
        <v>83525</v>
      </c>
      <c r="E236" s="106">
        <f>E237</f>
        <v>-33525</v>
      </c>
      <c r="F236" s="284">
        <f>F237</f>
        <v>50150</v>
      </c>
      <c r="G236" s="141">
        <f t="shared" si="73"/>
        <v>-149.58985831469053</v>
      </c>
    </row>
    <row r="237" spans="1:7" ht="12" customHeight="1">
      <c r="A237" s="394" t="s">
        <v>143</v>
      </c>
      <c r="B237" s="394"/>
      <c r="C237" s="394"/>
      <c r="D237" s="243">
        <f>D239</f>
        <v>83525</v>
      </c>
      <c r="E237" s="97">
        <f>E239</f>
        <v>-33525</v>
      </c>
      <c r="F237" s="275">
        <f>F239</f>
        <v>50150</v>
      </c>
      <c r="G237" s="142">
        <f t="shared" si="73"/>
        <v>-149.58985831469053</v>
      </c>
    </row>
    <row r="238" spans="1:7" ht="12" customHeight="1">
      <c r="A238" s="404" t="s">
        <v>219</v>
      </c>
      <c r="B238" s="404"/>
      <c r="C238" s="404"/>
      <c r="D238" s="244">
        <f t="shared" ref="D238:F239" si="77">D239</f>
        <v>83525</v>
      </c>
      <c r="E238" s="98">
        <f t="shared" si="77"/>
        <v>-33525</v>
      </c>
      <c r="F238" s="179">
        <f t="shared" si="77"/>
        <v>50150</v>
      </c>
      <c r="G238" s="143">
        <f t="shared" si="73"/>
        <v>-149.58985831469053</v>
      </c>
    </row>
    <row r="239" spans="1:7" ht="12" customHeight="1">
      <c r="A239" s="26"/>
      <c r="B239" s="35">
        <v>3</v>
      </c>
      <c r="C239" s="36" t="s">
        <v>53</v>
      </c>
      <c r="D239" s="248">
        <f t="shared" si="77"/>
        <v>83525</v>
      </c>
      <c r="E239" s="101">
        <f t="shared" si="77"/>
        <v>-33525</v>
      </c>
      <c r="F239" s="181">
        <f>F240+F243</f>
        <v>50150</v>
      </c>
      <c r="G239" s="139">
        <f t="shared" si="73"/>
        <v>-149.58985831469053</v>
      </c>
    </row>
    <row r="240" spans="1:7" ht="12" customHeight="1">
      <c r="A240" s="26"/>
      <c r="B240" s="35">
        <v>32</v>
      </c>
      <c r="C240" s="36" t="s">
        <v>54</v>
      </c>
      <c r="D240" s="256">
        <f>SUM(D241:D242)</f>
        <v>83525</v>
      </c>
      <c r="E240" s="111">
        <f>SUM(E241:E242)</f>
        <v>-33525</v>
      </c>
      <c r="F240" s="288">
        <f>SUM(F241:F242)</f>
        <v>50000</v>
      </c>
      <c r="G240" s="151">
        <f t="shared" si="73"/>
        <v>-149.14243102162567</v>
      </c>
    </row>
    <row r="241" spans="1:7" ht="12" customHeight="1">
      <c r="A241" s="26"/>
      <c r="B241" s="37">
        <v>322</v>
      </c>
      <c r="C241" s="40" t="s">
        <v>57</v>
      </c>
      <c r="D241" s="180">
        <v>2525</v>
      </c>
      <c r="E241" s="121">
        <f t="shared" ref="E241:E244" si="78">F241-D241</f>
        <v>12475</v>
      </c>
      <c r="F241" s="180">
        <v>15000</v>
      </c>
      <c r="G241" s="139">
        <f t="shared" ref="G241:G242" si="79">F241/D241*100</f>
        <v>594.05940594059405</v>
      </c>
    </row>
    <row r="242" spans="1:7" ht="12" customHeight="1">
      <c r="A242" s="26"/>
      <c r="B242" s="37">
        <v>323</v>
      </c>
      <c r="C242" s="39" t="s">
        <v>90</v>
      </c>
      <c r="D242" s="180">
        <v>81000</v>
      </c>
      <c r="E242" s="121">
        <f t="shared" si="78"/>
        <v>-46000</v>
      </c>
      <c r="F242" s="180">
        <v>35000</v>
      </c>
      <c r="G242" s="139">
        <f t="shared" si="79"/>
        <v>43.209876543209873</v>
      </c>
    </row>
    <row r="243" spans="1:7" ht="12" customHeight="1">
      <c r="A243" s="26"/>
      <c r="B243" s="37">
        <v>35</v>
      </c>
      <c r="C243" s="309" t="s">
        <v>290</v>
      </c>
      <c r="D243" s="248">
        <f>D244</f>
        <v>0</v>
      </c>
      <c r="E243" s="101">
        <f t="shared" si="78"/>
        <v>150</v>
      </c>
      <c r="F243" s="181">
        <f>F244</f>
        <v>150</v>
      </c>
      <c r="G243" s="139"/>
    </row>
    <row r="244" spans="1:7" ht="12" customHeight="1">
      <c r="A244" s="26"/>
      <c r="B244" s="37">
        <v>352</v>
      </c>
      <c r="C244" s="311" t="s">
        <v>291</v>
      </c>
      <c r="D244" s="180">
        <v>0</v>
      </c>
      <c r="E244" s="121">
        <f t="shared" si="78"/>
        <v>150</v>
      </c>
      <c r="F244" s="182">
        <v>150</v>
      </c>
      <c r="G244" s="139"/>
    </row>
    <row r="245" spans="1:7" ht="12" customHeight="1">
      <c r="A245" s="387" t="s">
        <v>214</v>
      </c>
      <c r="B245" s="387"/>
      <c r="C245" s="387"/>
      <c r="D245" s="242">
        <f>D246</f>
        <v>3125</v>
      </c>
      <c r="E245" s="96">
        <f>E246</f>
        <v>-925</v>
      </c>
      <c r="F245" s="274">
        <f>F246</f>
        <v>2200</v>
      </c>
      <c r="G245" s="141">
        <f t="shared" si="73"/>
        <v>-237.83783783783784</v>
      </c>
    </row>
    <row r="246" spans="1:7" ht="12" customHeight="1">
      <c r="A246" s="394" t="s">
        <v>143</v>
      </c>
      <c r="B246" s="394"/>
      <c r="C246" s="394"/>
      <c r="D246" s="243">
        <f>D249</f>
        <v>3125</v>
      </c>
      <c r="E246" s="97">
        <f>E249</f>
        <v>-925</v>
      </c>
      <c r="F246" s="275">
        <f>F249</f>
        <v>2200</v>
      </c>
      <c r="G246" s="142">
        <f t="shared" si="73"/>
        <v>-237.83783783783784</v>
      </c>
    </row>
    <row r="247" spans="1:7" ht="12" customHeight="1">
      <c r="A247" s="404" t="s">
        <v>215</v>
      </c>
      <c r="B247" s="404"/>
      <c r="C247" s="404"/>
      <c r="D247" s="244">
        <v>1000</v>
      </c>
      <c r="E247" s="98">
        <v>1000</v>
      </c>
      <c r="F247" s="179">
        <v>1000</v>
      </c>
      <c r="G247" s="143">
        <f t="shared" si="73"/>
        <v>100</v>
      </c>
    </row>
    <row r="248" spans="1:7" ht="12" customHeight="1">
      <c r="A248" s="404" t="s">
        <v>216</v>
      </c>
      <c r="B248" s="404"/>
      <c r="C248" s="404"/>
      <c r="D248" s="244">
        <f>D246-D247</f>
        <v>2125</v>
      </c>
      <c r="E248" s="98">
        <f>E246-E247</f>
        <v>-1925</v>
      </c>
      <c r="F248" s="179">
        <f>F246-F247</f>
        <v>1200</v>
      </c>
      <c r="G248" s="143">
        <f t="shared" si="73"/>
        <v>-62.337662337662337</v>
      </c>
    </row>
    <row r="249" spans="1:7" ht="12" customHeight="1">
      <c r="A249" s="26"/>
      <c r="B249" s="35">
        <v>3</v>
      </c>
      <c r="C249" s="36" t="s">
        <v>53</v>
      </c>
      <c r="D249" s="248">
        <f t="shared" ref="D249:F250" si="80">SUM(D250)</f>
        <v>3125</v>
      </c>
      <c r="E249" s="101">
        <f t="shared" si="80"/>
        <v>-925</v>
      </c>
      <c r="F249" s="181">
        <f t="shared" si="80"/>
        <v>2200</v>
      </c>
      <c r="G249" s="139">
        <f t="shared" si="73"/>
        <v>-237.83783783783784</v>
      </c>
    </row>
    <row r="250" spans="1:7" ht="12" customHeight="1">
      <c r="A250" s="26"/>
      <c r="B250" s="35">
        <v>37</v>
      </c>
      <c r="C250" s="36" t="s">
        <v>134</v>
      </c>
      <c r="D250" s="245">
        <f t="shared" si="80"/>
        <v>3125</v>
      </c>
      <c r="E250" s="99">
        <f t="shared" si="80"/>
        <v>-925</v>
      </c>
      <c r="F250" s="276">
        <f t="shared" si="80"/>
        <v>2200</v>
      </c>
      <c r="G250" s="139">
        <f t="shared" si="73"/>
        <v>-237.83783783783784</v>
      </c>
    </row>
    <row r="251" spans="1:7" ht="12" customHeight="1">
      <c r="A251" s="26"/>
      <c r="B251" s="37">
        <v>372</v>
      </c>
      <c r="C251" s="39" t="s">
        <v>81</v>
      </c>
      <c r="D251" s="180">
        <v>3125</v>
      </c>
      <c r="E251" s="121">
        <f t="shared" ref="E251" si="81">F251-D251</f>
        <v>-925</v>
      </c>
      <c r="F251" s="180">
        <v>2200</v>
      </c>
      <c r="G251" s="139">
        <f>F251/D251*100</f>
        <v>70.399999999999991</v>
      </c>
    </row>
    <row r="252" spans="1:7" ht="12" customHeight="1">
      <c r="A252" s="387" t="s">
        <v>209</v>
      </c>
      <c r="B252" s="387"/>
      <c r="C252" s="387"/>
      <c r="D252" s="253">
        <f>D253</f>
        <v>31625</v>
      </c>
      <c r="E252" s="106">
        <f>E253</f>
        <v>-10625</v>
      </c>
      <c r="F252" s="284">
        <f>F253</f>
        <v>21000</v>
      </c>
      <c r="G252" s="152">
        <f t="shared" si="73"/>
        <v>-197.64705882352942</v>
      </c>
    </row>
    <row r="253" spans="1:7" ht="12" customHeight="1">
      <c r="A253" s="394" t="s">
        <v>210</v>
      </c>
      <c r="B253" s="394"/>
      <c r="C253" s="394"/>
      <c r="D253" s="243">
        <f>D256</f>
        <v>31625</v>
      </c>
      <c r="E253" s="97">
        <f>E256</f>
        <v>-10625</v>
      </c>
      <c r="F253" s="275">
        <f>F256</f>
        <v>21000</v>
      </c>
      <c r="G253" s="153">
        <f t="shared" si="73"/>
        <v>-197.64705882352942</v>
      </c>
    </row>
    <row r="254" spans="1:7" ht="12" customHeight="1">
      <c r="A254" s="404" t="s">
        <v>211</v>
      </c>
      <c r="B254" s="404"/>
      <c r="C254" s="404"/>
      <c r="D254" s="244">
        <v>31625</v>
      </c>
      <c r="E254" s="98">
        <f>F254-D254</f>
        <v>-10625</v>
      </c>
      <c r="F254" s="179">
        <v>21000</v>
      </c>
      <c r="G254" s="154">
        <f t="shared" si="73"/>
        <v>-197.64705882352942</v>
      </c>
    </row>
    <row r="255" spans="1:7" ht="12" customHeight="1">
      <c r="A255" s="404" t="s">
        <v>212</v>
      </c>
      <c r="B255" s="404"/>
      <c r="C255" s="404"/>
      <c r="D255" s="244">
        <v>0</v>
      </c>
      <c r="E255" s="98">
        <v>0</v>
      </c>
      <c r="F255" s="179">
        <v>0</v>
      </c>
      <c r="G255" s="154" t="e">
        <f t="shared" si="73"/>
        <v>#DIV/0!</v>
      </c>
    </row>
    <row r="256" spans="1:7" ht="12" customHeight="1">
      <c r="A256" s="26"/>
      <c r="B256" s="35">
        <v>3</v>
      </c>
      <c r="C256" s="36" t="s">
        <v>53</v>
      </c>
      <c r="D256" s="248">
        <f>D257</f>
        <v>31625</v>
      </c>
      <c r="E256" s="101">
        <f>E257</f>
        <v>-10625</v>
      </c>
      <c r="F256" s="181">
        <f>F257</f>
        <v>21000</v>
      </c>
      <c r="G256" s="155">
        <f t="shared" si="73"/>
        <v>-197.64705882352942</v>
      </c>
    </row>
    <row r="257" spans="1:7" ht="12" customHeight="1">
      <c r="A257" s="26"/>
      <c r="B257" s="35">
        <v>32</v>
      </c>
      <c r="C257" s="36" t="s">
        <v>54</v>
      </c>
      <c r="D257" s="245">
        <f>SUM(D258:D258)</f>
        <v>31625</v>
      </c>
      <c r="E257" s="99">
        <f>SUM(E258:E258)</f>
        <v>-10625</v>
      </c>
      <c r="F257" s="276">
        <f>SUM(F258:F258)</f>
        <v>21000</v>
      </c>
      <c r="G257" s="156">
        <f t="shared" si="73"/>
        <v>-197.64705882352942</v>
      </c>
    </row>
    <row r="258" spans="1:7" ht="12" customHeight="1">
      <c r="A258" s="26"/>
      <c r="B258" s="54">
        <v>323</v>
      </c>
      <c r="C258" s="87" t="s">
        <v>213</v>
      </c>
      <c r="D258" s="257">
        <v>31625</v>
      </c>
      <c r="E258" s="121">
        <f t="shared" ref="E258" si="82">F258-D258</f>
        <v>-10625</v>
      </c>
      <c r="F258" s="257">
        <v>21000</v>
      </c>
      <c r="G258" s="139">
        <f>F258/D258*100</f>
        <v>66.403162055335969</v>
      </c>
    </row>
    <row r="259" spans="1:7" ht="12" customHeight="1">
      <c r="A259" s="410" t="s">
        <v>274</v>
      </c>
      <c r="B259" s="410"/>
      <c r="C259" s="411"/>
      <c r="D259" s="232">
        <f>SUM(D260)</f>
        <v>82500</v>
      </c>
      <c r="E259" s="237">
        <f>SUM(E260)</f>
        <v>-72500</v>
      </c>
      <c r="F259" s="289">
        <f>SUM(F260)</f>
        <v>10000</v>
      </c>
      <c r="G259" s="152">
        <f t="shared" si="73"/>
        <v>-13.793103448275861</v>
      </c>
    </row>
    <row r="260" spans="1:7" ht="12" customHeight="1">
      <c r="A260" s="412" t="s">
        <v>210</v>
      </c>
      <c r="B260" s="412"/>
      <c r="C260" s="413"/>
      <c r="D260" s="231">
        <f>SUM(D261+D262)</f>
        <v>82500</v>
      </c>
      <c r="E260" s="238">
        <f>SUM(E261+E262)</f>
        <v>-72500</v>
      </c>
      <c r="F260" s="290">
        <f>SUM(F261+F262)</f>
        <v>10000</v>
      </c>
      <c r="G260" s="153">
        <f t="shared" si="73"/>
        <v>-13.793103448275861</v>
      </c>
    </row>
    <row r="261" spans="1:7" ht="12" customHeight="1">
      <c r="A261" s="404" t="s">
        <v>52</v>
      </c>
      <c r="B261" s="404"/>
      <c r="C261" s="404"/>
      <c r="D261" s="230">
        <v>10121</v>
      </c>
      <c r="E261" s="239">
        <f>F261-D261</f>
        <v>-10121</v>
      </c>
      <c r="F261" s="291">
        <v>0</v>
      </c>
      <c r="G261" s="154">
        <f t="shared" si="73"/>
        <v>0</v>
      </c>
    </row>
    <row r="262" spans="1:7" ht="12" customHeight="1">
      <c r="A262" s="404" t="s">
        <v>64</v>
      </c>
      <c r="B262" s="404"/>
      <c r="C262" s="404"/>
      <c r="D262" s="230">
        <f>D265-D261</f>
        <v>72379</v>
      </c>
      <c r="E262" s="239">
        <f>F262-D262</f>
        <v>-62379</v>
      </c>
      <c r="F262" s="291">
        <v>10000</v>
      </c>
      <c r="G262" s="154">
        <f t="shared" si="73"/>
        <v>-16.03103608586223</v>
      </c>
    </row>
    <row r="263" spans="1:7" ht="12" customHeight="1">
      <c r="A263" s="26"/>
      <c r="B263" s="35">
        <v>3</v>
      </c>
      <c r="C263" s="36" t="s">
        <v>257</v>
      </c>
      <c r="D263" s="167">
        <f t="shared" ref="D263:F264" si="83">SUM(D264)</f>
        <v>82500</v>
      </c>
      <c r="E263" s="235">
        <f t="shared" si="83"/>
        <v>-72500</v>
      </c>
      <c r="F263" s="283">
        <f t="shared" si="83"/>
        <v>10000</v>
      </c>
      <c r="G263" s="155">
        <f t="shared" si="73"/>
        <v>-13.793103448275861</v>
      </c>
    </row>
    <row r="264" spans="1:7" ht="12" customHeight="1">
      <c r="A264" s="26"/>
      <c r="B264" s="35">
        <v>32</v>
      </c>
      <c r="C264" s="36" t="s">
        <v>60</v>
      </c>
      <c r="D264" s="167">
        <f t="shared" si="83"/>
        <v>82500</v>
      </c>
      <c r="E264" s="235">
        <f t="shared" si="83"/>
        <v>-72500</v>
      </c>
      <c r="F264" s="283">
        <f t="shared" si="83"/>
        <v>10000</v>
      </c>
      <c r="G264" s="155">
        <f t="shared" si="73"/>
        <v>-13.793103448275861</v>
      </c>
    </row>
    <row r="265" spans="1:7" ht="12" customHeight="1">
      <c r="A265" s="26"/>
      <c r="B265" s="37">
        <v>323</v>
      </c>
      <c r="C265" s="39" t="s">
        <v>55</v>
      </c>
      <c r="D265" s="180">
        <v>82500</v>
      </c>
      <c r="E265" s="121">
        <f t="shared" ref="E265" si="84">F265-D265</f>
        <v>-72500</v>
      </c>
      <c r="F265" s="180">
        <v>10000</v>
      </c>
      <c r="G265" s="139">
        <f>F265/D265*100</f>
        <v>12.121212121212121</v>
      </c>
    </row>
    <row r="266" spans="1:7" ht="12" customHeight="1">
      <c r="A266" s="400" t="s">
        <v>82</v>
      </c>
      <c r="B266" s="400"/>
      <c r="C266" s="400"/>
      <c r="D266" s="258">
        <f>SUM(D267,D304)</f>
        <v>72750</v>
      </c>
      <c r="E266" s="229">
        <f>SUM(E267,E304)</f>
        <v>20900</v>
      </c>
      <c r="F266" s="292">
        <f>SUM(F267,F304)</f>
        <v>115650</v>
      </c>
      <c r="G266" s="157">
        <f t="shared" si="73"/>
        <v>553.3492822966507</v>
      </c>
    </row>
    <row r="267" spans="1:7" ht="12" customHeight="1">
      <c r="A267" s="401" t="s">
        <v>207</v>
      </c>
      <c r="B267" s="401"/>
      <c r="C267" s="401"/>
      <c r="D267" s="130">
        <f>SUM(D268,D274,D282,D290)</f>
        <v>64500</v>
      </c>
      <c r="E267" s="95">
        <f>SUM(E268,E274,E282,E290)</f>
        <v>20250</v>
      </c>
      <c r="F267" s="273">
        <f>SUM(F268,F274,F282,F290,F297)</f>
        <v>106750</v>
      </c>
      <c r="G267" s="140">
        <f t="shared" si="73"/>
        <v>527.16049382716051</v>
      </c>
    </row>
    <row r="268" spans="1:7" ht="12" customHeight="1">
      <c r="A268" s="387" t="s">
        <v>208</v>
      </c>
      <c r="B268" s="387"/>
      <c r="C268" s="387"/>
      <c r="D268" s="253">
        <f>D269</f>
        <v>12250</v>
      </c>
      <c r="E268" s="106">
        <f>E269</f>
        <v>-7250</v>
      </c>
      <c r="F268" s="284">
        <f>F269</f>
        <v>5000</v>
      </c>
      <c r="G268" s="141">
        <f t="shared" si="73"/>
        <v>-68.965517241379317</v>
      </c>
    </row>
    <row r="269" spans="1:7" ht="12" customHeight="1">
      <c r="A269" s="394" t="s">
        <v>93</v>
      </c>
      <c r="B269" s="394"/>
      <c r="C269" s="394"/>
      <c r="D269" s="243">
        <f>D271</f>
        <v>12250</v>
      </c>
      <c r="E269" s="97">
        <f>E271</f>
        <v>-7250</v>
      </c>
      <c r="F269" s="275">
        <f>F271</f>
        <v>5000</v>
      </c>
      <c r="G269" s="142">
        <f t="shared" si="73"/>
        <v>-68.965517241379317</v>
      </c>
    </row>
    <row r="270" spans="1:7" ht="12" customHeight="1">
      <c r="A270" s="404" t="s">
        <v>52</v>
      </c>
      <c r="B270" s="404"/>
      <c r="C270" s="404"/>
      <c r="D270" s="244">
        <f t="shared" ref="D270:F271" si="85">D271</f>
        <v>12250</v>
      </c>
      <c r="E270" s="98">
        <f t="shared" si="85"/>
        <v>-7250</v>
      </c>
      <c r="F270" s="179">
        <f t="shared" si="85"/>
        <v>5000</v>
      </c>
      <c r="G270" s="143">
        <f t="shared" si="73"/>
        <v>-68.965517241379317</v>
      </c>
    </row>
    <row r="271" spans="1:7" ht="12" customHeight="1">
      <c r="A271" s="26"/>
      <c r="B271" s="35">
        <v>3</v>
      </c>
      <c r="C271" s="36" t="s">
        <v>53</v>
      </c>
      <c r="D271" s="248">
        <f t="shared" si="85"/>
        <v>12250</v>
      </c>
      <c r="E271" s="101">
        <f t="shared" si="85"/>
        <v>-7250</v>
      </c>
      <c r="F271" s="181">
        <f t="shared" si="85"/>
        <v>5000</v>
      </c>
      <c r="G271" s="139">
        <f t="shared" si="73"/>
        <v>-68.965517241379317</v>
      </c>
    </row>
    <row r="272" spans="1:7" ht="12" customHeight="1">
      <c r="A272" s="26"/>
      <c r="B272" s="35">
        <v>36</v>
      </c>
      <c r="C272" s="36" t="s">
        <v>84</v>
      </c>
      <c r="D272" s="245">
        <f>SUM(D273:D273)</f>
        <v>12250</v>
      </c>
      <c r="E272" s="99">
        <f>SUM(E273:E273)</f>
        <v>-7250</v>
      </c>
      <c r="F272" s="276">
        <f>SUM(F273:F273)</f>
        <v>5000</v>
      </c>
      <c r="G272" s="139">
        <f t="shared" si="73"/>
        <v>-68.965517241379317</v>
      </c>
    </row>
    <row r="273" spans="1:7" ht="12" customHeight="1">
      <c r="A273" s="26"/>
      <c r="B273" s="37">
        <v>363</v>
      </c>
      <c r="C273" s="39" t="s">
        <v>76</v>
      </c>
      <c r="D273" s="180">
        <v>12250</v>
      </c>
      <c r="E273" s="121">
        <f t="shared" ref="E273" si="86">F273-D273</f>
        <v>-7250</v>
      </c>
      <c r="F273" s="180">
        <v>5000</v>
      </c>
      <c r="G273" s="139">
        <f>F273/D273*100</f>
        <v>40.816326530612244</v>
      </c>
    </row>
    <row r="274" spans="1:7" ht="12" customHeight="1">
      <c r="A274" s="387" t="s">
        <v>83</v>
      </c>
      <c r="B274" s="387"/>
      <c r="C274" s="387"/>
      <c r="D274" s="253">
        <f>D275</f>
        <v>22675</v>
      </c>
      <c r="E274" s="106">
        <f>E275</f>
        <v>4825</v>
      </c>
      <c r="F274" s="284">
        <f>F275</f>
        <v>27500</v>
      </c>
      <c r="G274" s="141">
        <f t="shared" si="73"/>
        <v>569.94818652849744</v>
      </c>
    </row>
    <row r="275" spans="1:7" ht="12" customHeight="1">
      <c r="A275" s="394" t="s">
        <v>93</v>
      </c>
      <c r="B275" s="394"/>
      <c r="C275" s="394"/>
      <c r="D275" s="243">
        <f>D277</f>
        <v>22675</v>
      </c>
      <c r="E275" s="97">
        <f>E277</f>
        <v>4825</v>
      </c>
      <c r="F275" s="275">
        <f>F277</f>
        <v>27500</v>
      </c>
      <c r="G275" s="142">
        <f t="shared" si="73"/>
        <v>569.94818652849744</v>
      </c>
    </row>
    <row r="276" spans="1:7" ht="12" customHeight="1">
      <c r="A276" s="404" t="s">
        <v>64</v>
      </c>
      <c r="B276" s="404"/>
      <c r="C276" s="404"/>
      <c r="D276" s="244">
        <f>D277</f>
        <v>22675</v>
      </c>
      <c r="E276" s="98">
        <f>E277</f>
        <v>4825</v>
      </c>
      <c r="F276" s="179">
        <f>F277</f>
        <v>27500</v>
      </c>
      <c r="G276" s="143">
        <f t="shared" si="73"/>
        <v>569.94818652849744</v>
      </c>
    </row>
    <row r="277" spans="1:7" ht="12" customHeight="1">
      <c r="A277" s="26"/>
      <c r="B277" s="35">
        <v>3</v>
      </c>
      <c r="C277" s="36" t="s">
        <v>53</v>
      </c>
      <c r="D277" s="248">
        <f>SUM(D278,D280)</f>
        <v>22675</v>
      </c>
      <c r="E277" s="101">
        <f>SUM(E278,E280)</f>
        <v>4825</v>
      </c>
      <c r="F277" s="181">
        <f>SUM(F278,F280)</f>
        <v>27500</v>
      </c>
      <c r="G277" s="139">
        <f t="shared" si="73"/>
        <v>569.94818652849744</v>
      </c>
    </row>
    <row r="278" spans="1:7" ht="12" customHeight="1">
      <c r="A278" s="26"/>
      <c r="B278" s="35">
        <v>37</v>
      </c>
      <c r="C278" s="36" t="s">
        <v>95</v>
      </c>
      <c r="D278" s="248">
        <f>SUM(D279)</f>
        <v>18425</v>
      </c>
      <c r="E278" s="101">
        <f>SUM(E279)</f>
        <v>9075</v>
      </c>
      <c r="F278" s="181">
        <f>SUM(F279)</f>
        <v>27500</v>
      </c>
      <c r="G278" s="139">
        <f t="shared" si="73"/>
        <v>303.030303030303</v>
      </c>
    </row>
    <row r="279" spans="1:7" ht="12" customHeight="1">
      <c r="A279" s="26"/>
      <c r="B279" s="37">
        <v>372</v>
      </c>
      <c r="C279" s="39" t="s">
        <v>81</v>
      </c>
      <c r="D279" s="180">
        <v>18425</v>
      </c>
      <c r="E279" s="121">
        <f t="shared" ref="E279" si="87">F279-D279</f>
        <v>9075</v>
      </c>
      <c r="F279" s="180">
        <v>27500</v>
      </c>
      <c r="G279" s="139">
        <f>F279/D279*100</f>
        <v>149.25373134328359</v>
      </c>
    </row>
    <row r="280" spans="1:7" ht="12" customHeight="1">
      <c r="A280" s="26"/>
      <c r="B280" s="35">
        <v>36</v>
      </c>
      <c r="C280" s="36" t="s">
        <v>84</v>
      </c>
      <c r="D280" s="252">
        <f>SUM(D281:D281)</f>
        <v>4250</v>
      </c>
      <c r="E280" s="105">
        <f>SUM(E281:E281)</f>
        <v>-4250</v>
      </c>
      <c r="F280" s="252">
        <f>SUM(F281:F281)</f>
        <v>0</v>
      </c>
      <c r="G280" s="139">
        <f t="shared" si="73"/>
        <v>0</v>
      </c>
    </row>
    <row r="281" spans="1:7" ht="12" customHeight="1">
      <c r="A281" s="26"/>
      <c r="B281" s="37">
        <v>363</v>
      </c>
      <c r="C281" s="39" t="s">
        <v>76</v>
      </c>
      <c r="D281" s="180">
        <v>4250</v>
      </c>
      <c r="E281" s="121">
        <f t="shared" ref="E281" si="88">F281-D281</f>
        <v>-4250</v>
      </c>
      <c r="F281" s="180">
        <v>0</v>
      </c>
      <c r="G281" s="139">
        <f>F281/D281*100</f>
        <v>0</v>
      </c>
    </row>
    <row r="282" spans="1:7" ht="12" customHeight="1">
      <c r="A282" s="387" t="s">
        <v>85</v>
      </c>
      <c r="B282" s="387"/>
      <c r="C282" s="387"/>
      <c r="D282" s="253">
        <f>D283</f>
        <v>27700</v>
      </c>
      <c r="E282" s="106">
        <f>E283</f>
        <v>22800</v>
      </c>
      <c r="F282" s="284">
        <f>F283</f>
        <v>50500</v>
      </c>
      <c r="G282" s="141">
        <f t="shared" si="73"/>
        <v>221.49122807017542</v>
      </c>
    </row>
    <row r="283" spans="1:7" ht="12" customHeight="1">
      <c r="A283" s="394" t="s">
        <v>86</v>
      </c>
      <c r="B283" s="394"/>
      <c r="C283" s="394"/>
      <c r="D283" s="243">
        <f>SUM(D286)</f>
        <v>27700</v>
      </c>
      <c r="E283" s="97">
        <f>SUM(E286)</f>
        <v>22800</v>
      </c>
      <c r="F283" s="275">
        <f>SUM(F286)</f>
        <v>50500</v>
      </c>
      <c r="G283" s="142">
        <f t="shared" si="73"/>
        <v>221.49122807017542</v>
      </c>
    </row>
    <row r="284" spans="1:7" ht="12" customHeight="1">
      <c r="A284" s="404" t="s">
        <v>64</v>
      </c>
      <c r="B284" s="404"/>
      <c r="C284" s="404"/>
      <c r="D284" s="244">
        <v>13800</v>
      </c>
      <c r="E284" s="98">
        <v>24000</v>
      </c>
      <c r="F284" s="179">
        <v>24000</v>
      </c>
      <c r="G284" s="143">
        <f t="shared" si="73"/>
        <v>100</v>
      </c>
    </row>
    <row r="285" spans="1:7" ht="12" customHeight="1">
      <c r="A285" s="404" t="s">
        <v>52</v>
      </c>
      <c r="B285" s="404"/>
      <c r="C285" s="404"/>
      <c r="D285" s="244">
        <f>D283-D284</f>
        <v>13900</v>
      </c>
      <c r="E285" s="98">
        <f>E283-E284</f>
        <v>-1200</v>
      </c>
      <c r="F285" s="179">
        <f>F283-F284</f>
        <v>26500</v>
      </c>
      <c r="G285" s="143">
        <f t="shared" si="73"/>
        <v>-2208.333333333333</v>
      </c>
    </row>
    <row r="286" spans="1:7" ht="12" customHeight="1">
      <c r="A286" s="26"/>
      <c r="B286" s="35">
        <v>4</v>
      </c>
      <c r="C286" s="36" t="s">
        <v>87</v>
      </c>
      <c r="D286" s="248">
        <f>D287</f>
        <v>27700</v>
      </c>
      <c r="E286" s="101">
        <f>E287</f>
        <v>22800</v>
      </c>
      <c r="F286" s="181">
        <f>F287</f>
        <v>50500</v>
      </c>
      <c r="G286" s="139">
        <f t="shared" si="73"/>
        <v>221.49122807017542</v>
      </c>
    </row>
    <row r="287" spans="1:7" ht="12" customHeight="1">
      <c r="A287" s="26"/>
      <c r="B287" s="35">
        <v>42</v>
      </c>
      <c r="C287" s="36" t="s">
        <v>88</v>
      </c>
      <c r="D287" s="245">
        <f>SUM(D288,D289)</f>
        <v>27700</v>
      </c>
      <c r="E287" s="99">
        <f>SUM(E288,E289)</f>
        <v>22800</v>
      </c>
      <c r="F287" s="276">
        <f>SUM(F288,F289)</f>
        <v>50500</v>
      </c>
      <c r="G287" s="139">
        <f t="shared" si="73"/>
        <v>221.49122807017542</v>
      </c>
    </row>
    <row r="288" spans="1:7" ht="12" customHeight="1">
      <c r="A288" s="26"/>
      <c r="B288" s="37">
        <v>421</v>
      </c>
      <c r="C288" s="39" t="s">
        <v>37</v>
      </c>
      <c r="D288" s="180">
        <v>25000</v>
      </c>
      <c r="E288" s="121">
        <f t="shared" ref="E288:E289" si="89">F288-D288</f>
        <v>24500</v>
      </c>
      <c r="F288" s="180">
        <v>49500</v>
      </c>
      <c r="G288" s="139">
        <f t="shared" ref="G288:G289" si="90">F288/D288*100</f>
        <v>198</v>
      </c>
    </row>
    <row r="289" spans="1:7" ht="12" customHeight="1">
      <c r="A289" s="26"/>
      <c r="B289" s="44">
        <v>422</v>
      </c>
      <c r="C289" s="52" t="s">
        <v>74</v>
      </c>
      <c r="D289" s="180">
        <v>2700</v>
      </c>
      <c r="E289" s="121">
        <f t="shared" si="89"/>
        <v>-1700</v>
      </c>
      <c r="F289" s="180">
        <v>1000</v>
      </c>
      <c r="G289" s="139">
        <f t="shared" si="90"/>
        <v>37.037037037037038</v>
      </c>
    </row>
    <row r="290" spans="1:7" ht="12" customHeight="1">
      <c r="A290" s="387" t="s">
        <v>89</v>
      </c>
      <c r="B290" s="387"/>
      <c r="C290" s="387"/>
      <c r="D290" s="253">
        <f>D291</f>
        <v>1875</v>
      </c>
      <c r="E290" s="106">
        <f>E291</f>
        <v>-125</v>
      </c>
      <c r="F290" s="284">
        <f>F291</f>
        <v>1750</v>
      </c>
      <c r="G290" s="141">
        <f t="shared" si="73"/>
        <v>-1400</v>
      </c>
    </row>
    <row r="291" spans="1:7" ht="12" customHeight="1">
      <c r="A291" s="394" t="s">
        <v>86</v>
      </c>
      <c r="B291" s="394"/>
      <c r="C291" s="394"/>
      <c r="D291" s="243">
        <f>SUM(D293)</f>
        <v>1875</v>
      </c>
      <c r="E291" s="97">
        <f>SUM(E293)</f>
        <v>-125</v>
      </c>
      <c r="F291" s="275">
        <f>SUM(F293)</f>
        <v>1750</v>
      </c>
      <c r="G291" s="142">
        <f t="shared" si="73"/>
        <v>-1400</v>
      </c>
    </row>
    <row r="292" spans="1:7" ht="12" customHeight="1">
      <c r="A292" s="404" t="s">
        <v>63</v>
      </c>
      <c r="B292" s="404"/>
      <c r="C292" s="404"/>
      <c r="D292" s="244">
        <v>1000</v>
      </c>
      <c r="E292" s="98">
        <v>1000</v>
      </c>
      <c r="F292" s="179">
        <v>1000</v>
      </c>
      <c r="G292" s="143">
        <f t="shared" si="73"/>
        <v>100</v>
      </c>
    </row>
    <row r="293" spans="1:7" ht="12" customHeight="1">
      <c r="A293" s="26"/>
      <c r="B293" s="35">
        <v>3</v>
      </c>
      <c r="C293" s="36" t="s">
        <v>53</v>
      </c>
      <c r="D293" s="207">
        <f>D294</f>
        <v>1875</v>
      </c>
      <c r="E293" s="112">
        <f>E294</f>
        <v>-125</v>
      </c>
      <c r="F293" s="293">
        <f>F294</f>
        <v>1750</v>
      </c>
      <c r="G293" s="139">
        <f t="shared" si="73"/>
        <v>-1400</v>
      </c>
    </row>
    <row r="294" spans="1:7" ht="12" customHeight="1">
      <c r="A294" s="26"/>
      <c r="B294" s="35">
        <v>32</v>
      </c>
      <c r="C294" s="36" t="s">
        <v>54</v>
      </c>
      <c r="D294" s="207">
        <f>SUM(D295:D296)</f>
        <v>1875</v>
      </c>
      <c r="E294" s="112">
        <f>SUM(E295:E296)</f>
        <v>-125</v>
      </c>
      <c r="F294" s="207">
        <f>SUM(F295:F296)</f>
        <v>1750</v>
      </c>
      <c r="G294" s="139">
        <f t="shared" si="73"/>
        <v>-1400</v>
      </c>
    </row>
    <row r="295" spans="1:7" ht="12" customHeight="1">
      <c r="A295" s="26"/>
      <c r="B295" s="37">
        <v>322</v>
      </c>
      <c r="C295" s="40" t="s">
        <v>57</v>
      </c>
      <c r="D295" s="180">
        <v>750</v>
      </c>
      <c r="E295" s="121">
        <f t="shared" ref="E295:E296" si="91">F295-D295</f>
        <v>0</v>
      </c>
      <c r="F295" s="180">
        <v>750</v>
      </c>
      <c r="G295" s="139">
        <f t="shared" ref="G295:G296" si="92">F295/D295*100</f>
        <v>100</v>
      </c>
    </row>
    <row r="296" spans="1:7" ht="12" customHeight="1">
      <c r="A296" s="26"/>
      <c r="B296" s="37">
        <v>323</v>
      </c>
      <c r="C296" s="39" t="s">
        <v>90</v>
      </c>
      <c r="D296" s="180">
        <v>1125</v>
      </c>
      <c r="E296" s="121">
        <f t="shared" si="91"/>
        <v>-125</v>
      </c>
      <c r="F296" s="180">
        <v>1000</v>
      </c>
      <c r="G296" s="139">
        <f t="shared" si="92"/>
        <v>88.888888888888886</v>
      </c>
    </row>
    <row r="297" spans="1:7" ht="12" customHeight="1">
      <c r="A297" s="387" t="s">
        <v>273</v>
      </c>
      <c r="B297" s="387"/>
      <c r="C297" s="387"/>
      <c r="D297" s="253">
        <f>D298</f>
        <v>22000</v>
      </c>
      <c r="E297" s="106">
        <f>E298</f>
        <v>0</v>
      </c>
      <c r="F297" s="284">
        <f>F298</f>
        <v>22000</v>
      </c>
      <c r="G297" s="141" t="e">
        <f t="shared" ref="G297:G366" si="93">F297/E297*100</f>
        <v>#DIV/0!</v>
      </c>
    </row>
    <row r="298" spans="1:7" ht="12" customHeight="1">
      <c r="A298" s="394" t="s">
        <v>86</v>
      </c>
      <c r="B298" s="394"/>
      <c r="C298" s="394"/>
      <c r="D298" s="243">
        <f>SUM(D300)</f>
        <v>22000</v>
      </c>
      <c r="E298" s="97">
        <f>SUM(E300)</f>
        <v>0</v>
      </c>
      <c r="F298" s="275">
        <f>SUM(F300)</f>
        <v>22000</v>
      </c>
      <c r="G298" s="142" t="e">
        <f t="shared" si="93"/>
        <v>#DIV/0!</v>
      </c>
    </row>
    <row r="299" spans="1:7" ht="12" customHeight="1">
      <c r="A299" s="404" t="s">
        <v>63</v>
      </c>
      <c r="B299" s="404"/>
      <c r="C299" s="404"/>
      <c r="D299" s="244">
        <v>1000</v>
      </c>
      <c r="E299" s="98">
        <f>F299-D299</f>
        <v>-1000</v>
      </c>
      <c r="F299" s="179">
        <v>0</v>
      </c>
      <c r="G299" s="143">
        <f t="shared" si="93"/>
        <v>0</v>
      </c>
    </row>
    <row r="300" spans="1:7" ht="12" customHeight="1">
      <c r="A300" s="26"/>
      <c r="B300" s="35">
        <v>4</v>
      </c>
      <c r="C300" s="36" t="s">
        <v>53</v>
      </c>
      <c r="D300" s="207">
        <f>D301</f>
        <v>22000</v>
      </c>
      <c r="E300" s="112">
        <f>E301</f>
        <v>0</v>
      </c>
      <c r="F300" s="207">
        <f>F301</f>
        <v>22000</v>
      </c>
      <c r="G300" s="139" t="e">
        <f t="shared" si="93"/>
        <v>#DIV/0!</v>
      </c>
    </row>
    <row r="301" spans="1:7" ht="12" customHeight="1">
      <c r="A301" s="26"/>
      <c r="B301" s="35">
        <v>42</v>
      </c>
      <c r="C301" s="36" t="s">
        <v>54</v>
      </c>
      <c r="D301" s="207">
        <f>SUM(D302:D303)</f>
        <v>22000</v>
      </c>
      <c r="E301" s="112">
        <f>SUM(E302:E303)</f>
        <v>0</v>
      </c>
      <c r="F301" s="207">
        <f>SUM(F302:F303)</f>
        <v>22000</v>
      </c>
      <c r="G301" s="139" t="e">
        <f t="shared" si="93"/>
        <v>#DIV/0!</v>
      </c>
    </row>
    <row r="302" spans="1:7" ht="12" customHeight="1">
      <c r="A302" s="26"/>
      <c r="B302" s="37">
        <v>421</v>
      </c>
      <c r="C302" s="40" t="s">
        <v>37</v>
      </c>
      <c r="D302" s="180">
        <v>0</v>
      </c>
      <c r="E302" s="121">
        <f t="shared" ref="E302:E303" si="94">F302-D302</f>
        <v>0</v>
      </c>
      <c r="F302" s="180">
        <v>0</v>
      </c>
      <c r="G302" s="139" t="e">
        <f>F302/D302*100</f>
        <v>#DIV/0!</v>
      </c>
    </row>
    <row r="303" spans="1:7" ht="12" customHeight="1">
      <c r="A303" s="26"/>
      <c r="B303" s="37">
        <v>426</v>
      </c>
      <c r="C303" s="39" t="s">
        <v>65</v>
      </c>
      <c r="D303" s="180">
        <v>22000</v>
      </c>
      <c r="E303" s="121">
        <f t="shared" si="94"/>
        <v>0</v>
      </c>
      <c r="F303" s="180">
        <v>22000</v>
      </c>
      <c r="G303" s="139" t="e">
        <f>F303/E303*100</f>
        <v>#DIV/0!</v>
      </c>
    </row>
    <row r="304" spans="1:7" ht="12" customHeight="1">
      <c r="A304" s="401" t="s">
        <v>91</v>
      </c>
      <c r="B304" s="401"/>
      <c r="C304" s="401"/>
      <c r="D304" s="130">
        <f>SUM(D305,D312)</f>
        <v>8250</v>
      </c>
      <c r="E304" s="95">
        <f>SUM(E305,E312)</f>
        <v>650</v>
      </c>
      <c r="F304" s="273">
        <f>SUM(F305,F312)</f>
        <v>8900</v>
      </c>
      <c r="G304" s="140">
        <f t="shared" si="93"/>
        <v>1369.2307692307691</v>
      </c>
    </row>
    <row r="305" spans="1:8" ht="12" customHeight="1">
      <c r="A305" s="387" t="s">
        <v>92</v>
      </c>
      <c r="B305" s="387"/>
      <c r="C305" s="387"/>
      <c r="D305" s="253">
        <f>D306</f>
        <v>8250</v>
      </c>
      <c r="E305" s="106">
        <f>E306</f>
        <v>650</v>
      </c>
      <c r="F305" s="284">
        <f>F306</f>
        <v>8900</v>
      </c>
      <c r="G305" s="141">
        <f t="shared" si="93"/>
        <v>1369.2307692307691</v>
      </c>
    </row>
    <row r="306" spans="1:8" ht="12" customHeight="1">
      <c r="A306" s="394" t="s">
        <v>93</v>
      </c>
      <c r="B306" s="394"/>
      <c r="C306" s="394"/>
      <c r="D306" s="243">
        <f>D309</f>
        <v>8250</v>
      </c>
      <c r="E306" s="97">
        <f>E309</f>
        <v>650</v>
      </c>
      <c r="F306" s="275">
        <f>F309</f>
        <v>8900</v>
      </c>
      <c r="G306" s="142">
        <f t="shared" si="93"/>
        <v>1369.2307692307691</v>
      </c>
      <c r="H306" s="306"/>
    </row>
    <row r="307" spans="1:8" ht="12" customHeight="1">
      <c r="A307" s="404" t="s">
        <v>52</v>
      </c>
      <c r="B307" s="404"/>
      <c r="C307" s="404"/>
      <c r="D307" s="244">
        <v>0</v>
      </c>
      <c r="E307" s="98">
        <v>0</v>
      </c>
      <c r="F307" s="179">
        <v>0</v>
      </c>
      <c r="G307" s="143" t="e">
        <f t="shared" si="93"/>
        <v>#DIV/0!</v>
      </c>
    </row>
    <row r="308" spans="1:8" ht="12" customHeight="1">
      <c r="A308" s="409" t="s">
        <v>94</v>
      </c>
      <c r="B308" s="409"/>
      <c r="C308" s="409"/>
      <c r="D308" s="244">
        <v>8250</v>
      </c>
      <c r="E308" s="98">
        <f>F308-D308</f>
        <v>650</v>
      </c>
      <c r="F308" s="179">
        <v>8900</v>
      </c>
      <c r="G308" s="143">
        <f t="shared" si="93"/>
        <v>1369.2307692307691</v>
      </c>
    </row>
    <row r="309" spans="1:8" ht="12" customHeight="1">
      <c r="A309" s="26"/>
      <c r="B309" s="35">
        <v>3</v>
      </c>
      <c r="C309" s="36" t="s">
        <v>53</v>
      </c>
      <c r="D309" s="248">
        <f>D310</f>
        <v>8250</v>
      </c>
      <c r="E309" s="101">
        <f>E310</f>
        <v>650</v>
      </c>
      <c r="F309" s="181">
        <f>F310</f>
        <v>8900</v>
      </c>
      <c r="G309" s="139">
        <f t="shared" si="93"/>
        <v>1369.2307692307691</v>
      </c>
    </row>
    <row r="310" spans="1:8" ht="12" customHeight="1">
      <c r="A310" s="26"/>
      <c r="B310" s="35">
        <v>37</v>
      </c>
      <c r="C310" s="36" t="s">
        <v>95</v>
      </c>
      <c r="D310" s="245">
        <f>SUM(D311:D311)</f>
        <v>8250</v>
      </c>
      <c r="E310" s="99">
        <f>SUM(E311:E311)</f>
        <v>650</v>
      </c>
      <c r="F310" s="276">
        <f>SUM(F311:F311)</f>
        <v>8900</v>
      </c>
      <c r="G310" s="139">
        <f t="shared" si="93"/>
        <v>1369.2307692307691</v>
      </c>
    </row>
    <row r="311" spans="1:8" ht="12" customHeight="1">
      <c r="A311" s="26"/>
      <c r="B311" s="37">
        <v>372</v>
      </c>
      <c r="C311" s="39" t="s">
        <v>96</v>
      </c>
      <c r="D311" s="180">
        <v>8250</v>
      </c>
      <c r="E311" s="121">
        <f t="shared" ref="E311" si="95">F311-D311</f>
        <v>650</v>
      </c>
      <c r="F311" s="180">
        <v>8900</v>
      </c>
      <c r="G311" s="139">
        <f>F311/D311*100</f>
        <v>107.87878787878789</v>
      </c>
    </row>
    <row r="312" spans="1:8" ht="12" customHeight="1">
      <c r="A312" s="387" t="s">
        <v>97</v>
      </c>
      <c r="B312" s="387"/>
      <c r="C312" s="387"/>
      <c r="D312" s="253">
        <f>D313</f>
        <v>0</v>
      </c>
      <c r="E312" s="106">
        <f>E313</f>
        <v>0</v>
      </c>
      <c r="F312" s="284">
        <f>F313</f>
        <v>0</v>
      </c>
      <c r="G312" s="141" t="e">
        <f t="shared" si="93"/>
        <v>#DIV/0!</v>
      </c>
    </row>
    <row r="313" spans="1:8" ht="12" customHeight="1">
      <c r="A313" s="394" t="s">
        <v>93</v>
      </c>
      <c r="B313" s="394"/>
      <c r="C313" s="394"/>
      <c r="D313" s="243">
        <f>SUM(D316)</f>
        <v>0</v>
      </c>
      <c r="E313" s="97">
        <f>SUM(E316)</f>
        <v>0</v>
      </c>
      <c r="F313" s="275">
        <f>SUM(F316)</f>
        <v>0</v>
      </c>
      <c r="G313" s="142" t="e">
        <f t="shared" si="93"/>
        <v>#DIV/0!</v>
      </c>
    </row>
    <row r="314" spans="1:8" ht="12" customHeight="1">
      <c r="A314" s="391" t="s">
        <v>98</v>
      </c>
      <c r="B314" s="391"/>
      <c r="C314" s="391"/>
      <c r="D314" s="244">
        <f>SUM(D312-D315)</f>
        <v>0</v>
      </c>
      <c r="E314" s="98">
        <f>SUM(E312-E315)</f>
        <v>0</v>
      </c>
      <c r="F314" s="179">
        <f>SUM(F312-F315)</f>
        <v>0</v>
      </c>
      <c r="G314" s="143" t="e">
        <f t="shared" si="93"/>
        <v>#DIV/0!</v>
      </c>
    </row>
    <row r="315" spans="1:8" ht="12" customHeight="1">
      <c r="A315" s="404" t="s">
        <v>64</v>
      </c>
      <c r="B315" s="404"/>
      <c r="C315" s="404"/>
      <c r="D315" s="244">
        <v>0</v>
      </c>
      <c r="E315" s="98">
        <v>0</v>
      </c>
      <c r="F315" s="179">
        <v>0</v>
      </c>
      <c r="G315" s="143" t="e">
        <f t="shared" si="93"/>
        <v>#DIV/0!</v>
      </c>
    </row>
    <row r="316" spans="1:8" ht="12" customHeight="1">
      <c r="A316" s="26"/>
      <c r="B316" s="35">
        <v>4</v>
      </c>
      <c r="C316" s="36" t="s">
        <v>87</v>
      </c>
      <c r="D316" s="248">
        <f>D317+D319</f>
        <v>0</v>
      </c>
      <c r="E316" s="101">
        <f>E317+E319</f>
        <v>0</v>
      </c>
      <c r="F316" s="181">
        <f>F317+F319</f>
        <v>0</v>
      </c>
      <c r="G316" s="139" t="e">
        <f t="shared" si="93"/>
        <v>#DIV/0!</v>
      </c>
    </row>
    <row r="317" spans="1:8" ht="12" customHeight="1">
      <c r="A317" s="26"/>
      <c r="B317" s="35">
        <v>42</v>
      </c>
      <c r="C317" s="36" t="s">
        <v>170</v>
      </c>
      <c r="D317" s="245">
        <f>SUM(D318:D318)</f>
        <v>0</v>
      </c>
      <c r="E317" s="99">
        <f>SUM(E318:E318)</f>
        <v>0</v>
      </c>
      <c r="F317" s="276">
        <f>SUM(F318:F318)</f>
        <v>0</v>
      </c>
      <c r="G317" s="139" t="e">
        <f t="shared" si="93"/>
        <v>#DIV/0!</v>
      </c>
    </row>
    <row r="318" spans="1:8" ht="12" customHeight="1">
      <c r="A318" s="26"/>
      <c r="B318" s="37">
        <v>421</v>
      </c>
      <c r="C318" s="39" t="s">
        <v>37</v>
      </c>
      <c r="D318" s="180">
        <v>0</v>
      </c>
      <c r="E318" s="121">
        <f t="shared" ref="E318:E320" si="96">F318-D318</f>
        <v>0</v>
      </c>
      <c r="F318" s="180">
        <v>0</v>
      </c>
      <c r="G318" s="139" t="e">
        <f>F318/D318*100</f>
        <v>#DIV/0!</v>
      </c>
    </row>
    <row r="319" spans="1:8" ht="12" customHeight="1">
      <c r="A319" s="26"/>
      <c r="B319" s="35">
        <v>45</v>
      </c>
      <c r="C319" s="36" t="s">
        <v>59</v>
      </c>
      <c r="D319" s="248">
        <f>SUM(D320)</f>
        <v>0</v>
      </c>
      <c r="E319" s="101">
        <f>SUM(E320)</f>
        <v>0</v>
      </c>
      <c r="F319" s="181">
        <f>SUM(F320)</f>
        <v>0</v>
      </c>
      <c r="G319" s="145" t="e">
        <f t="shared" si="93"/>
        <v>#DIV/0!</v>
      </c>
    </row>
    <row r="320" spans="1:8" ht="12" customHeight="1">
      <c r="A320" s="26"/>
      <c r="B320" s="37">
        <v>451</v>
      </c>
      <c r="C320" s="39" t="s">
        <v>41</v>
      </c>
      <c r="D320" s="180">
        <v>0</v>
      </c>
      <c r="E320" s="121">
        <f t="shared" si="96"/>
        <v>0</v>
      </c>
      <c r="F320" s="180">
        <v>0</v>
      </c>
      <c r="G320" s="139" t="e">
        <f>F320/D320*100</f>
        <v>#DIV/0!</v>
      </c>
    </row>
    <row r="321" spans="1:7" ht="12" customHeight="1">
      <c r="A321" s="400" t="s">
        <v>99</v>
      </c>
      <c r="B321" s="400"/>
      <c r="C321" s="400"/>
      <c r="D321" s="248">
        <f>D322</f>
        <v>28775</v>
      </c>
      <c r="E321" s="108">
        <f>E322</f>
        <v>-11775</v>
      </c>
      <c r="F321" s="294">
        <f>F322</f>
        <v>17000</v>
      </c>
      <c r="G321" s="145">
        <f t="shared" si="93"/>
        <v>-144.37367303609341</v>
      </c>
    </row>
    <row r="322" spans="1:7" ht="12" customHeight="1">
      <c r="A322" s="408" t="s">
        <v>205</v>
      </c>
      <c r="B322" s="408"/>
      <c r="C322" s="408"/>
      <c r="D322" s="130">
        <f>SUM(D323,D329,D335,D341,D349)</f>
        <v>28775</v>
      </c>
      <c r="E322" s="95">
        <f>SUM(E323,E329,E335,E341,E349)</f>
        <v>-11775</v>
      </c>
      <c r="F322" s="273">
        <f>SUM(F323,F329,F335,F341,F349)</f>
        <v>17000</v>
      </c>
      <c r="G322" s="140">
        <f t="shared" si="93"/>
        <v>-144.37367303609341</v>
      </c>
    </row>
    <row r="323" spans="1:7" ht="12" customHeight="1">
      <c r="A323" s="387" t="s">
        <v>206</v>
      </c>
      <c r="B323" s="387"/>
      <c r="C323" s="387"/>
      <c r="D323" s="253">
        <f t="shared" ref="D323:F326" si="97">D324</f>
        <v>11250</v>
      </c>
      <c r="E323" s="106">
        <f t="shared" si="97"/>
        <v>-10250</v>
      </c>
      <c r="F323" s="284">
        <f t="shared" si="97"/>
        <v>1000</v>
      </c>
      <c r="G323" s="141">
        <f t="shared" si="93"/>
        <v>-9.7560975609756095</v>
      </c>
    </row>
    <row r="324" spans="1:7" ht="12" customHeight="1">
      <c r="A324" s="394" t="s">
        <v>199</v>
      </c>
      <c r="B324" s="394"/>
      <c r="C324" s="394"/>
      <c r="D324" s="243">
        <f t="shared" si="97"/>
        <v>11250</v>
      </c>
      <c r="E324" s="97">
        <f t="shared" si="97"/>
        <v>-10250</v>
      </c>
      <c r="F324" s="275">
        <f t="shared" si="97"/>
        <v>1000</v>
      </c>
      <c r="G324" s="142">
        <f t="shared" si="93"/>
        <v>-9.7560975609756095</v>
      </c>
    </row>
    <row r="325" spans="1:7" ht="12" customHeight="1">
      <c r="A325" s="390" t="s">
        <v>98</v>
      </c>
      <c r="B325" s="391"/>
      <c r="C325" s="391"/>
      <c r="D325" s="244">
        <f t="shared" si="97"/>
        <v>11250</v>
      </c>
      <c r="E325" s="98">
        <f t="shared" si="97"/>
        <v>-10250</v>
      </c>
      <c r="F325" s="179">
        <f t="shared" si="97"/>
        <v>1000</v>
      </c>
      <c r="G325" s="143">
        <f t="shared" si="93"/>
        <v>-9.7560975609756095</v>
      </c>
    </row>
    <row r="326" spans="1:7" ht="12" customHeight="1">
      <c r="A326" s="26"/>
      <c r="B326" s="35">
        <v>3</v>
      </c>
      <c r="C326" s="36" t="s">
        <v>53</v>
      </c>
      <c r="D326" s="248">
        <f t="shared" si="97"/>
        <v>11250</v>
      </c>
      <c r="E326" s="101">
        <f t="shared" si="97"/>
        <v>-10250</v>
      </c>
      <c r="F326" s="181">
        <f t="shared" si="97"/>
        <v>1000</v>
      </c>
      <c r="G326" s="139">
        <f t="shared" si="93"/>
        <v>-9.7560975609756095</v>
      </c>
    </row>
    <row r="327" spans="1:7" ht="12" customHeight="1">
      <c r="A327" s="26"/>
      <c r="B327" s="35">
        <v>38</v>
      </c>
      <c r="C327" s="36" t="s">
        <v>134</v>
      </c>
      <c r="D327" s="245">
        <f>SUM(D328:D328)</f>
        <v>11250</v>
      </c>
      <c r="E327" s="99">
        <f>SUM(E328:E328)</f>
        <v>-10250</v>
      </c>
      <c r="F327" s="276">
        <f>SUM(F328:F328)</f>
        <v>1000</v>
      </c>
      <c r="G327" s="139">
        <f t="shared" si="93"/>
        <v>-9.7560975609756095</v>
      </c>
    </row>
    <row r="328" spans="1:7" ht="12" customHeight="1">
      <c r="A328" s="26"/>
      <c r="B328" s="37">
        <v>381</v>
      </c>
      <c r="C328" s="39" t="s">
        <v>30</v>
      </c>
      <c r="D328" s="180">
        <v>11250</v>
      </c>
      <c r="E328" s="121">
        <f t="shared" ref="E328" si="98">F328-D328</f>
        <v>-10250</v>
      </c>
      <c r="F328" s="180">
        <v>1000</v>
      </c>
      <c r="G328" s="139">
        <f>F328/D328*100</f>
        <v>8.8888888888888893</v>
      </c>
    </row>
    <row r="329" spans="1:7" ht="12" customHeight="1">
      <c r="A329" s="387" t="s">
        <v>100</v>
      </c>
      <c r="B329" s="387"/>
      <c r="C329" s="387"/>
      <c r="D329" s="253">
        <f t="shared" ref="D329:F332" si="99">D330</f>
        <v>2250</v>
      </c>
      <c r="E329" s="106">
        <f t="shared" si="99"/>
        <v>-1750</v>
      </c>
      <c r="F329" s="284">
        <f t="shared" si="99"/>
        <v>500</v>
      </c>
      <c r="G329" s="141">
        <f t="shared" si="93"/>
        <v>-28.571428571428569</v>
      </c>
    </row>
    <row r="330" spans="1:7" ht="12" customHeight="1">
      <c r="A330" s="394" t="s">
        <v>199</v>
      </c>
      <c r="B330" s="394"/>
      <c r="C330" s="394"/>
      <c r="D330" s="243">
        <f t="shared" si="99"/>
        <v>2250</v>
      </c>
      <c r="E330" s="97">
        <f t="shared" si="99"/>
        <v>-1750</v>
      </c>
      <c r="F330" s="275">
        <f t="shared" si="99"/>
        <v>500</v>
      </c>
      <c r="G330" s="142">
        <f t="shared" si="93"/>
        <v>-28.571428571428569</v>
      </c>
    </row>
    <row r="331" spans="1:7" ht="12" customHeight="1">
      <c r="A331" s="390" t="s">
        <v>98</v>
      </c>
      <c r="B331" s="391"/>
      <c r="C331" s="391"/>
      <c r="D331" s="244">
        <f t="shared" si="99"/>
        <v>2250</v>
      </c>
      <c r="E331" s="98">
        <f t="shared" si="99"/>
        <v>-1750</v>
      </c>
      <c r="F331" s="179">
        <f t="shared" si="99"/>
        <v>500</v>
      </c>
      <c r="G331" s="143">
        <f t="shared" si="93"/>
        <v>-28.571428571428569</v>
      </c>
    </row>
    <row r="332" spans="1:7" ht="12" customHeight="1">
      <c r="A332" s="26"/>
      <c r="B332" s="35">
        <v>3</v>
      </c>
      <c r="C332" s="36" t="s">
        <v>53</v>
      </c>
      <c r="D332" s="248">
        <f t="shared" si="99"/>
        <v>2250</v>
      </c>
      <c r="E332" s="101">
        <f t="shared" si="99"/>
        <v>-1750</v>
      </c>
      <c r="F332" s="181">
        <f t="shared" si="99"/>
        <v>500</v>
      </c>
      <c r="G332" s="139">
        <f t="shared" si="93"/>
        <v>-28.571428571428569</v>
      </c>
    </row>
    <row r="333" spans="1:7" ht="12" customHeight="1">
      <c r="A333" s="26"/>
      <c r="B333" s="35">
        <v>38</v>
      </c>
      <c r="C333" s="36" t="s">
        <v>134</v>
      </c>
      <c r="D333" s="245">
        <f>SUM(D334:D334)</f>
        <v>2250</v>
      </c>
      <c r="E333" s="99">
        <f>SUM(E334:E334)</f>
        <v>-1750</v>
      </c>
      <c r="F333" s="276">
        <f>SUM(F334:F334)</f>
        <v>500</v>
      </c>
      <c r="G333" s="139">
        <f t="shared" si="93"/>
        <v>-28.571428571428569</v>
      </c>
    </row>
    <row r="334" spans="1:7" ht="12" customHeight="1">
      <c r="A334" s="26"/>
      <c r="B334" s="54">
        <v>381</v>
      </c>
      <c r="C334" s="39" t="s">
        <v>30</v>
      </c>
      <c r="D334" s="180">
        <v>2250</v>
      </c>
      <c r="E334" s="121">
        <f t="shared" ref="E334" si="100">F334-D334</f>
        <v>-1750</v>
      </c>
      <c r="F334" s="180">
        <v>500</v>
      </c>
      <c r="G334" s="139">
        <f>F334/D334*100</f>
        <v>22.222222222222221</v>
      </c>
    </row>
    <row r="335" spans="1:7" ht="12" customHeight="1">
      <c r="A335" s="387" t="s">
        <v>101</v>
      </c>
      <c r="B335" s="387"/>
      <c r="C335" s="387"/>
      <c r="D335" s="253">
        <f t="shared" ref="D335:F338" si="101">D336</f>
        <v>6250</v>
      </c>
      <c r="E335" s="106">
        <f t="shared" si="101"/>
        <v>-3750</v>
      </c>
      <c r="F335" s="284">
        <f t="shared" si="101"/>
        <v>2500</v>
      </c>
      <c r="G335" s="141">
        <f t="shared" si="93"/>
        <v>-66.666666666666657</v>
      </c>
    </row>
    <row r="336" spans="1:7" ht="12" customHeight="1">
      <c r="A336" s="394" t="s">
        <v>199</v>
      </c>
      <c r="B336" s="394"/>
      <c r="C336" s="394"/>
      <c r="D336" s="243">
        <f t="shared" si="101"/>
        <v>6250</v>
      </c>
      <c r="E336" s="97">
        <f t="shared" si="101"/>
        <v>-3750</v>
      </c>
      <c r="F336" s="275">
        <f t="shared" si="101"/>
        <v>2500</v>
      </c>
      <c r="G336" s="142">
        <f t="shared" si="93"/>
        <v>-66.666666666666657</v>
      </c>
    </row>
    <row r="337" spans="1:7" ht="12" customHeight="1">
      <c r="A337" s="390" t="s">
        <v>98</v>
      </c>
      <c r="B337" s="391"/>
      <c r="C337" s="391"/>
      <c r="D337" s="244">
        <f t="shared" si="101"/>
        <v>6250</v>
      </c>
      <c r="E337" s="98">
        <f t="shared" si="101"/>
        <v>-3750</v>
      </c>
      <c r="F337" s="179">
        <f t="shared" si="101"/>
        <v>2500</v>
      </c>
      <c r="G337" s="143">
        <f t="shared" si="93"/>
        <v>-66.666666666666657</v>
      </c>
    </row>
    <row r="338" spans="1:7" ht="12" customHeight="1">
      <c r="A338" s="26"/>
      <c r="B338" s="35">
        <v>3</v>
      </c>
      <c r="C338" s="36" t="s">
        <v>53</v>
      </c>
      <c r="D338" s="248">
        <f t="shared" si="101"/>
        <v>6250</v>
      </c>
      <c r="E338" s="101">
        <f t="shared" si="101"/>
        <v>-3750</v>
      </c>
      <c r="F338" s="181">
        <f t="shared" si="101"/>
        <v>2500</v>
      </c>
      <c r="G338" s="139">
        <f t="shared" si="93"/>
        <v>-66.666666666666657</v>
      </c>
    </row>
    <row r="339" spans="1:7" ht="12" customHeight="1">
      <c r="A339" s="26"/>
      <c r="B339" s="35">
        <v>38</v>
      </c>
      <c r="C339" s="36" t="s">
        <v>134</v>
      </c>
      <c r="D339" s="245">
        <f>SUM(D340:D340)</f>
        <v>6250</v>
      </c>
      <c r="E339" s="99">
        <f>SUM(E340:E340)</f>
        <v>-3750</v>
      </c>
      <c r="F339" s="276">
        <f>SUM(F340:F340)</f>
        <v>2500</v>
      </c>
      <c r="G339" s="139">
        <f t="shared" si="93"/>
        <v>-66.666666666666657</v>
      </c>
    </row>
    <row r="340" spans="1:7" ht="12" customHeight="1">
      <c r="A340" s="26"/>
      <c r="B340" s="37">
        <v>381</v>
      </c>
      <c r="C340" s="39" t="s">
        <v>30</v>
      </c>
      <c r="D340" s="180">
        <v>6250</v>
      </c>
      <c r="E340" s="121">
        <f t="shared" ref="E340" si="102">F340-D340</f>
        <v>-3750</v>
      </c>
      <c r="F340" s="180">
        <v>2500</v>
      </c>
      <c r="G340" s="139">
        <f>F340/D340*100</f>
        <v>40</v>
      </c>
    </row>
    <row r="341" spans="1:7" ht="12" customHeight="1">
      <c r="A341" s="398" t="s">
        <v>203</v>
      </c>
      <c r="B341" s="398"/>
      <c r="C341" s="398"/>
      <c r="D341" s="253">
        <f>D342</f>
        <v>8900</v>
      </c>
      <c r="E341" s="106">
        <f>E342</f>
        <v>4100</v>
      </c>
      <c r="F341" s="284">
        <f>F342</f>
        <v>13000</v>
      </c>
      <c r="G341" s="141">
        <f t="shared" si="93"/>
        <v>317.07317073170731</v>
      </c>
    </row>
    <row r="342" spans="1:7" ht="12" customHeight="1">
      <c r="A342" s="394" t="s">
        <v>199</v>
      </c>
      <c r="B342" s="394"/>
      <c r="C342" s="394"/>
      <c r="D342" s="243">
        <f>D345</f>
        <v>8900</v>
      </c>
      <c r="E342" s="97">
        <f>E345</f>
        <v>4100</v>
      </c>
      <c r="F342" s="275">
        <f>F345</f>
        <v>13000</v>
      </c>
      <c r="G342" s="142">
        <f t="shared" si="93"/>
        <v>317.07317073170731</v>
      </c>
    </row>
    <row r="343" spans="1:7" ht="12" customHeight="1">
      <c r="A343" s="390" t="s">
        <v>98</v>
      </c>
      <c r="B343" s="391"/>
      <c r="C343" s="391"/>
      <c r="D343" s="244">
        <f>D345</f>
        <v>8900</v>
      </c>
      <c r="E343" s="98">
        <f>E345</f>
        <v>4100</v>
      </c>
      <c r="F343" s="179">
        <f>F345</f>
        <v>13000</v>
      </c>
      <c r="G343" s="143">
        <f t="shared" si="93"/>
        <v>317.07317073170731</v>
      </c>
    </row>
    <row r="344" spans="1:7" ht="12" customHeight="1">
      <c r="A344" s="395" t="s">
        <v>204</v>
      </c>
      <c r="B344" s="396"/>
      <c r="C344" s="396"/>
      <c r="D344" s="244">
        <v>0</v>
      </c>
      <c r="E344" s="98">
        <v>0</v>
      </c>
      <c r="F344" s="179">
        <v>0</v>
      </c>
      <c r="G344" s="143" t="e">
        <f t="shared" si="93"/>
        <v>#DIV/0!</v>
      </c>
    </row>
    <row r="345" spans="1:7" ht="12" customHeight="1">
      <c r="A345" s="26"/>
      <c r="B345" s="35">
        <v>3</v>
      </c>
      <c r="C345" s="36" t="s">
        <v>53</v>
      </c>
      <c r="D345" s="248">
        <f>D346</f>
        <v>8900</v>
      </c>
      <c r="E345" s="101">
        <f>E346</f>
        <v>4100</v>
      </c>
      <c r="F345" s="181">
        <f>F346</f>
        <v>13000</v>
      </c>
      <c r="G345" s="139">
        <f t="shared" si="93"/>
        <v>317.07317073170731</v>
      </c>
    </row>
    <row r="346" spans="1:7" ht="12" customHeight="1">
      <c r="A346" s="26"/>
      <c r="B346" s="35">
        <v>38</v>
      </c>
      <c r="C346" s="36" t="s">
        <v>134</v>
      </c>
      <c r="D346" s="227">
        <f>SUM(D347:D348)</f>
        <v>8900</v>
      </c>
      <c r="E346" s="99">
        <f>SUM(E347:E348)</f>
        <v>4100</v>
      </c>
      <c r="F346" s="245">
        <f>SUM(F347:F348)</f>
        <v>13000</v>
      </c>
      <c r="G346" s="139">
        <f t="shared" si="93"/>
        <v>317.07317073170731</v>
      </c>
    </row>
    <row r="347" spans="1:7" ht="12" customHeight="1">
      <c r="A347" s="26"/>
      <c r="B347" s="37">
        <v>381</v>
      </c>
      <c r="C347" s="39" t="s">
        <v>30</v>
      </c>
      <c r="D347" s="228">
        <v>5350</v>
      </c>
      <c r="E347" s="121">
        <f t="shared" ref="E347:E348" si="103">F347-D347</f>
        <v>7650</v>
      </c>
      <c r="F347" s="228">
        <v>13000</v>
      </c>
      <c r="G347" s="139">
        <f t="shared" ref="G347:G348" si="104">F347/D347*100</f>
        <v>242.99065420560746</v>
      </c>
    </row>
    <row r="348" spans="1:7" ht="12" customHeight="1">
      <c r="A348" s="26"/>
      <c r="B348" s="37">
        <v>382</v>
      </c>
      <c r="C348" s="39" t="s">
        <v>31</v>
      </c>
      <c r="D348" s="180">
        <v>3550</v>
      </c>
      <c r="E348" s="121">
        <f t="shared" si="103"/>
        <v>-3550</v>
      </c>
      <c r="F348" s="180">
        <v>0</v>
      </c>
      <c r="G348" s="139">
        <f t="shared" si="104"/>
        <v>0</v>
      </c>
    </row>
    <row r="349" spans="1:7" ht="12" customHeight="1">
      <c r="A349" s="398" t="s">
        <v>202</v>
      </c>
      <c r="B349" s="398"/>
      <c r="C349" s="398"/>
      <c r="D349" s="242">
        <f t="shared" ref="D349:F351" si="105">D350</f>
        <v>125</v>
      </c>
      <c r="E349" s="96">
        <f t="shared" si="105"/>
        <v>-125</v>
      </c>
      <c r="F349" s="274">
        <f t="shared" si="105"/>
        <v>0</v>
      </c>
      <c r="G349" s="141">
        <f t="shared" si="93"/>
        <v>0</v>
      </c>
    </row>
    <row r="350" spans="1:7" ht="12" customHeight="1">
      <c r="A350" s="394" t="s">
        <v>199</v>
      </c>
      <c r="B350" s="394"/>
      <c r="C350" s="394"/>
      <c r="D350" s="243">
        <f t="shared" si="105"/>
        <v>125</v>
      </c>
      <c r="E350" s="97">
        <f t="shared" si="105"/>
        <v>-125</v>
      </c>
      <c r="F350" s="275">
        <f t="shared" si="105"/>
        <v>0</v>
      </c>
      <c r="G350" s="142">
        <f t="shared" si="93"/>
        <v>0</v>
      </c>
    </row>
    <row r="351" spans="1:7" ht="12" customHeight="1">
      <c r="A351" s="390" t="s">
        <v>98</v>
      </c>
      <c r="B351" s="391"/>
      <c r="C351" s="391"/>
      <c r="D351" s="244">
        <f t="shared" si="105"/>
        <v>125</v>
      </c>
      <c r="E351" s="98">
        <f t="shared" si="105"/>
        <v>-125</v>
      </c>
      <c r="F351" s="179">
        <f t="shared" si="105"/>
        <v>0</v>
      </c>
      <c r="G351" s="143">
        <f t="shared" si="93"/>
        <v>0</v>
      </c>
    </row>
    <row r="352" spans="1:7" ht="12" customHeight="1">
      <c r="A352" s="26"/>
      <c r="B352" s="35">
        <v>3</v>
      </c>
      <c r="C352" s="36" t="s">
        <v>53</v>
      </c>
      <c r="D352" s="248">
        <f>SUM(D353)</f>
        <v>125</v>
      </c>
      <c r="E352" s="101">
        <f>SUM(E353)</f>
        <v>-125</v>
      </c>
      <c r="F352" s="181">
        <f>SUM(F353)</f>
        <v>0</v>
      </c>
      <c r="G352" s="139">
        <f t="shared" si="93"/>
        <v>0</v>
      </c>
    </row>
    <row r="353" spans="1:7" ht="12" customHeight="1">
      <c r="A353" s="26"/>
      <c r="B353" s="50">
        <v>38</v>
      </c>
      <c r="C353" s="53" t="s">
        <v>77</v>
      </c>
      <c r="D353" s="245">
        <f>SUM(D354:D354)</f>
        <v>125</v>
      </c>
      <c r="E353" s="99">
        <f>SUM(E354:E354)</f>
        <v>-125</v>
      </c>
      <c r="F353" s="276">
        <f>SUM(F354:F354)</f>
        <v>0</v>
      </c>
      <c r="G353" s="139">
        <f t="shared" si="93"/>
        <v>0</v>
      </c>
    </row>
    <row r="354" spans="1:7" ht="12" customHeight="1">
      <c r="A354" s="26"/>
      <c r="B354" s="44">
        <v>381</v>
      </c>
      <c r="C354" s="52" t="s">
        <v>30</v>
      </c>
      <c r="D354" s="180">
        <v>125</v>
      </c>
      <c r="E354" s="121">
        <f t="shared" ref="E354" si="106">F354-D354</f>
        <v>-125</v>
      </c>
      <c r="F354" s="180">
        <v>0</v>
      </c>
      <c r="G354" s="139">
        <f>F354/D354*100</f>
        <v>0</v>
      </c>
    </row>
    <row r="355" spans="1:7" ht="12" customHeight="1">
      <c r="A355" s="407" t="s">
        <v>102</v>
      </c>
      <c r="B355" s="407"/>
      <c r="C355" s="407"/>
      <c r="D355" s="259">
        <f>D356</f>
        <v>40050</v>
      </c>
      <c r="E355" s="113">
        <f>E356</f>
        <v>-6050</v>
      </c>
      <c r="F355" s="295">
        <f>F356</f>
        <v>34000</v>
      </c>
      <c r="G355" s="145">
        <f t="shared" si="93"/>
        <v>-561.98347107438019</v>
      </c>
    </row>
    <row r="356" spans="1:7" ht="12" customHeight="1">
      <c r="A356" s="401" t="s">
        <v>200</v>
      </c>
      <c r="B356" s="401"/>
      <c r="C356" s="401"/>
      <c r="D356" s="130">
        <f>SUM(D357,D365)</f>
        <v>40050</v>
      </c>
      <c r="E356" s="95">
        <f>SUM(E357,E365)</f>
        <v>-6050</v>
      </c>
      <c r="F356" s="273">
        <f>SUM(F357,F365)</f>
        <v>34000</v>
      </c>
      <c r="G356" s="140">
        <f t="shared" si="93"/>
        <v>-561.98347107438019</v>
      </c>
    </row>
    <row r="357" spans="1:7" ht="12" customHeight="1">
      <c r="A357" s="387" t="s">
        <v>201</v>
      </c>
      <c r="B357" s="387"/>
      <c r="C357" s="387"/>
      <c r="D357" s="253">
        <f>D358</f>
        <v>30200</v>
      </c>
      <c r="E357" s="106">
        <f>E358</f>
        <v>1800</v>
      </c>
      <c r="F357" s="284">
        <f>F358</f>
        <v>32000</v>
      </c>
      <c r="G357" s="141">
        <f t="shared" si="93"/>
        <v>1777.7777777777778</v>
      </c>
    </row>
    <row r="358" spans="1:7" ht="12" customHeight="1">
      <c r="A358" s="394" t="s">
        <v>199</v>
      </c>
      <c r="B358" s="394"/>
      <c r="C358" s="394"/>
      <c r="D358" s="243">
        <f>D360</f>
        <v>30200</v>
      </c>
      <c r="E358" s="97">
        <f>E360</f>
        <v>1800</v>
      </c>
      <c r="F358" s="275">
        <f>F360</f>
        <v>32000</v>
      </c>
      <c r="G358" s="142">
        <f t="shared" si="93"/>
        <v>1777.7777777777778</v>
      </c>
    </row>
    <row r="359" spans="1:7" ht="12" customHeight="1">
      <c r="A359" s="390" t="s">
        <v>98</v>
      </c>
      <c r="B359" s="391"/>
      <c r="C359" s="391"/>
      <c r="D359" s="244">
        <v>40050</v>
      </c>
      <c r="E359" s="98">
        <f>F359-D359</f>
        <v>-8050</v>
      </c>
      <c r="F359" s="179">
        <v>32000</v>
      </c>
      <c r="G359" s="143">
        <f t="shared" si="93"/>
        <v>-397.51552795031057</v>
      </c>
    </row>
    <row r="360" spans="1:7" ht="12" customHeight="1">
      <c r="A360" s="26"/>
      <c r="B360" s="35">
        <v>3</v>
      </c>
      <c r="C360" s="36" t="s">
        <v>53</v>
      </c>
      <c r="D360" s="248">
        <f>SUM(D361,D363)</f>
        <v>30200</v>
      </c>
      <c r="E360" s="101">
        <f>SUM(E361,E363)</f>
        <v>1800</v>
      </c>
      <c r="F360" s="181">
        <f>SUM(F361,F363)</f>
        <v>32000</v>
      </c>
      <c r="G360" s="139">
        <f t="shared" si="93"/>
        <v>1777.7777777777778</v>
      </c>
    </row>
    <row r="361" spans="1:7" ht="12" customHeight="1">
      <c r="A361" s="26"/>
      <c r="B361" s="35">
        <v>38</v>
      </c>
      <c r="C361" s="36" t="s">
        <v>134</v>
      </c>
      <c r="D361" s="245">
        <f>SUM(D362:D362)</f>
        <v>27500</v>
      </c>
      <c r="E361" s="99">
        <f>SUM(E362:E362)</f>
        <v>2500</v>
      </c>
      <c r="F361" s="276">
        <f>SUM(F362:F362)</f>
        <v>30000</v>
      </c>
      <c r="G361" s="139">
        <f t="shared" si="93"/>
        <v>1200</v>
      </c>
    </row>
    <row r="362" spans="1:7" ht="12" customHeight="1">
      <c r="A362" s="26"/>
      <c r="B362" s="37">
        <v>381</v>
      </c>
      <c r="C362" s="39" t="s">
        <v>30</v>
      </c>
      <c r="D362" s="180">
        <v>27500</v>
      </c>
      <c r="E362" s="121">
        <f t="shared" ref="E362" si="107">F362-D362</f>
        <v>2500</v>
      </c>
      <c r="F362" s="180">
        <v>30000</v>
      </c>
      <c r="G362" s="139">
        <f>F362/D362*100</f>
        <v>109.09090909090908</v>
      </c>
    </row>
    <row r="363" spans="1:7" ht="12" customHeight="1">
      <c r="A363" s="26"/>
      <c r="B363" s="35">
        <v>32</v>
      </c>
      <c r="C363" s="36" t="s">
        <v>54</v>
      </c>
      <c r="D363" s="250">
        <f>D364</f>
        <v>2700</v>
      </c>
      <c r="E363" s="104">
        <f>E364</f>
        <v>-700</v>
      </c>
      <c r="F363" s="280">
        <f>F364</f>
        <v>2000</v>
      </c>
      <c r="G363" s="145">
        <f t="shared" si="93"/>
        <v>-285.71428571428572</v>
      </c>
    </row>
    <row r="364" spans="1:7" ht="12" customHeight="1">
      <c r="A364" s="26"/>
      <c r="B364" s="37">
        <v>322</v>
      </c>
      <c r="C364" s="39" t="s">
        <v>186</v>
      </c>
      <c r="D364" s="180">
        <v>2700</v>
      </c>
      <c r="E364" s="121">
        <f t="shared" ref="E364" si="108">F364-D364</f>
        <v>-700</v>
      </c>
      <c r="F364" s="180">
        <v>2000</v>
      </c>
      <c r="G364" s="139">
        <f t="shared" si="93"/>
        <v>-285.71428571428572</v>
      </c>
    </row>
    <row r="365" spans="1:7" ht="12" customHeight="1">
      <c r="A365" s="398" t="s">
        <v>198</v>
      </c>
      <c r="B365" s="398"/>
      <c r="C365" s="398"/>
      <c r="D365" s="253">
        <f>D366</f>
        <v>9850</v>
      </c>
      <c r="E365" s="106">
        <f>E366</f>
        <v>-7850</v>
      </c>
      <c r="F365" s="284">
        <f>F366</f>
        <v>2000</v>
      </c>
      <c r="G365" s="141">
        <f t="shared" si="93"/>
        <v>-25.477707006369428</v>
      </c>
    </row>
    <row r="366" spans="1:7" ht="12" customHeight="1">
      <c r="A366" s="394" t="s">
        <v>199</v>
      </c>
      <c r="B366" s="394"/>
      <c r="C366" s="394"/>
      <c r="D366" s="243">
        <f>D369</f>
        <v>9850</v>
      </c>
      <c r="E366" s="97">
        <f>E369</f>
        <v>-7850</v>
      </c>
      <c r="F366" s="275">
        <f>F369</f>
        <v>2000</v>
      </c>
      <c r="G366" s="142">
        <f t="shared" si="93"/>
        <v>-25.477707006369428</v>
      </c>
    </row>
    <row r="367" spans="1:7" ht="12" customHeight="1">
      <c r="A367" s="390" t="s">
        <v>98</v>
      </c>
      <c r="B367" s="391"/>
      <c r="C367" s="391"/>
      <c r="D367" s="244">
        <f>SUM(D365-D368)</f>
        <v>9850</v>
      </c>
      <c r="E367" s="98">
        <f>SUM(E365-E368)</f>
        <v>-7850</v>
      </c>
      <c r="F367" s="179">
        <f>SUM(F365-F368)</f>
        <v>2000</v>
      </c>
      <c r="G367" s="143">
        <f t="shared" ref="G367:G430" si="109">F367/E367*100</f>
        <v>-25.477707006369428</v>
      </c>
    </row>
    <row r="368" spans="1:7" ht="12" customHeight="1">
      <c r="A368" s="399" t="s">
        <v>64</v>
      </c>
      <c r="B368" s="399"/>
      <c r="C368" s="399"/>
      <c r="D368" s="244">
        <v>0</v>
      </c>
      <c r="E368" s="98">
        <v>0</v>
      </c>
      <c r="F368" s="179">
        <v>0</v>
      </c>
      <c r="G368" s="143" t="e">
        <f t="shared" si="109"/>
        <v>#DIV/0!</v>
      </c>
    </row>
    <row r="369" spans="1:7" ht="12" customHeight="1">
      <c r="A369" s="26"/>
      <c r="B369" s="35">
        <v>4</v>
      </c>
      <c r="C369" s="36" t="s">
        <v>87</v>
      </c>
      <c r="D369" s="248">
        <f>D370</f>
        <v>9850</v>
      </c>
      <c r="E369" s="101">
        <f>E370</f>
        <v>-7850</v>
      </c>
      <c r="F369" s="181">
        <f>F370</f>
        <v>2000</v>
      </c>
      <c r="G369" s="139">
        <f t="shared" si="109"/>
        <v>-25.477707006369428</v>
      </c>
    </row>
    <row r="370" spans="1:7" ht="12" customHeight="1">
      <c r="A370" s="26"/>
      <c r="B370" s="35">
        <v>45</v>
      </c>
      <c r="C370" s="36" t="s">
        <v>88</v>
      </c>
      <c r="D370" s="245">
        <f>SUM(D371:D371)</f>
        <v>9850</v>
      </c>
      <c r="E370" s="99">
        <f>SUM(E371:E371)</f>
        <v>-7850</v>
      </c>
      <c r="F370" s="276">
        <f>SUM(F371:F371)</f>
        <v>2000</v>
      </c>
      <c r="G370" s="139">
        <f t="shared" si="109"/>
        <v>-25.477707006369428</v>
      </c>
    </row>
    <row r="371" spans="1:7" ht="12" customHeight="1">
      <c r="A371" s="26"/>
      <c r="B371" s="37">
        <v>451</v>
      </c>
      <c r="C371" s="39" t="s">
        <v>37</v>
      </c>
      <c r="D371" s="180">
        <v>9850</v>
      </c>
      <c r="E371" s="121">
        <f t="shared" ref="E371" si="110">F371-D371</f>
        <v>-7850</v>
      </c>
      <c r="F371" s="180">
        <v>2000</v>
      </c>
      <c r="G371" s="139">
        <f>F371/D371*100</f>
        <v>20.304568527918782</v>
      </c>
    </row>
    <row r="372" spans="1:7" ht="12" customHeight="1">
      <c r="A372" s="407" t="s">
        <v>103</v>
      </c>
      <c r="B372" s="407"/>
      <c r="C372" s="407"/>
      <c r="D372" s="248">
        <f>D373</f>
        <v>40380</v>
      </c>
      <c r="E372" s="108">
        <f>E373</f>
        <v>5770</v>
      </c>
      <c r="F372" s="294">
        <f>F373</f>
        <v>46150</v>
      </c>
      <c r="G372" s="139">
        <f t="shared" si="109"/>
        <v>799.82668977469666</v>
      </c>
    </row>
    <row r="373" spans="1:7" ht="12" customHeight="1">
      <c r="A373" s="401" t="s">
        <v>195</v>
      </c>
      <c r="B373" s="401"/>
      <c r="C373" s="401"/>
      <c r="D373" s="130">
        <f>SUM(D374,D383,D389,D402,D408,D395,D417)</f>
        <v>40380</v>
      </c>
      <c r="E373" s="95">
        <f>SUM(E374,E383,E389,E402,E408,E395,E417)</f>
        <v>5770</v>
      </c>
      <c r="F373" s="273">
        <f>SUM(F374,F383,F389,F402,F408,F395,F417)</f>
        <v>46150</v>
      </c>
      <c r="G373" s="140">
        <f t="shared" si="109"/>
        <v>799.82668977469666</v>
      </c>
    </row>
    <row r="374" spans="1:7" ht="12" customHeight="1">
      <c r="A374" s="387" t="s">
        <v>196</v>
      </c>
      <c r="B374" s="387"/>
      <c r="C374" s="387"/>
      <c r="D374" s="253">
        <f>D375</f>
        <v>26930</v>
      </c>
      <c r="E374" s="106">
        <f>E375</f>
        <v>-5430</v>
      </c>
      <c r="F374" s="284">
        <f>F375</f>
        <v>21500</v>
      </c>
      <c r="G374" s="141">
        <f t="shared" si="109"/>
        <v>-395.94843462246774</v>
      </c>
    </row>
    <row r="375" spans="1:7" ht="12" customHeight="1">
      <c r="A375" s="394" t="s">
        <v>185</v>
      </c>
      <c r="B375" s="394"/>
      <c r="C375" s="394"/>
      <c r="D375" s="243">
        <f>D377</f>
        <v>26930</v>
      </c>
      <c r="E375" s="97">
        <f>E377</f>
        <v>-5430</v>
      </c>
      <c r="F375" s="275">
        <f>F377</f>
        <v>21500</v>
      </c>
      <c r="G375" s="142">
        <f t="shared" si="109"/>
        <v>-395.94843462246774</v>
      </c>
    </row>
    <row r="376" spans="1:7" ht="12" customHeight="1">
      <c r="A376" s="404" t="s">
        <v>197</v>
      </c>
      <c r="B376" s="404"/>
      <c r="C376" s="404"/>
      <c r="D376" s="244">
        <f>D377</f>
        <v>26930</v>
      </c>
      <c r="E376" s="98">
        <f>E377</f>
        <v>-5430</v>
      </c>
      <c r="F376" s="179">
        <f>F377</f>
        <v>21500</v>
      </c>
      <c r="G376" s="143">
        <f t="shared" si="109"/>
        <v>-395.94843462246774</v>
      </c>
    </row>
    <row r="377" spans="1:7" ht="12" customHeight="1">
      <c r="A377" s="26"/>
      <c r="B377" s="35">
        <v>3</v>
      </c>
      <c r="C377" s="36" t="s">
        <v>53</v>
      </c>
      <c r="D377" s="248">
        <f>SUM(D378,D380)</f>
        <v>26930</v>
      </c>
      <c r="E377" s="101">
        <f>SUM(E378,E380)</f>
        <v>-5430</v>
      </c>
      <c r="F377" s="181">
        <f>SUM(F378,F380)</f>
        <v>21500</v>
      </c>
      <c r="G377" s="139">
        <f t="shared" si="109"/>
        <v>-395.94843462246774</v>
      </c>
    </row>
    <row r="378" spans="1:7" ht="12" customHeight="1">
      <c r="A378" s="26"/>
      <c r="B378" s="35">
        <v>38</v>
      </c>
      <c r="C378" s="36" t="s">
        <v>134</v>
      </c>
      <c r="D378" s="245">
        <f>SUM(D379)</f>
        <v>22125</v>
      </c>
      <c r="E378" s="99">
        <f>SUM(E379)</f>
        <v>-3625</v>
      </c>
      <c r="F378" s="276">
        <f>SUM(F379)</f>
        <v>18500</v>
      </c>
      <c r="G378" s="139">
        <f t="shared" si="109"/>
        <v>-510.34482758620692</v>
      </c>
    </row>
    <row r="379" spans="1:7" ht="12" customHeight="1">
      <c r="A379" s="26"/>
      <c r="B379" s="37">
        <v>381</v>
      </c>
      <c r="C379" s="39" t="s">
        <v>30</v>
      </c>
      <c r="D379" s="180">
        <v>22125</v>
      </c>
      <c r="E379" s="121">
        <f t="shared" ref="E379" si="111">F379-D379</f>
        <v>-3625</v>
      </c>
      <c r="F379" s="180">
        <v>18500</v>
      </c>
      <c r="G379" s="139">
        <f>F379/D379*100</f>
        <v>83.615819209039543</v>
      </c>
    </row>
    <row r="380" spans="1:7" ht="12" customHeight="1">
      <c r="A380" s="26"/>
      <c r="B380" s="35">
        <v>32</v>
      </c>
      <c r="C380" s="36" t="s">
        <v>54</v>
      </c>
      <c r="D380" s="184">
        <f>SUM(D381:D382)</f>
        <v>4805</v>
      </c>
      <c r="E380" s="240">
        <f>SUM(E381:E382)</f>
        <v>-1805</v>
      </c>
      <c r="F380" s="184">
        <f>SUM(F381:F382)</f>
        <v>3000</v>
      </c>
      <c r="G380" s="145">
        <f t="shared" si="109"/>
        <v>-166.20498614958447</v>
      </c>
    </row>
    <row r="381" spans="1:7" ht="12" customHeight="1">
      <c r="A381" s="26"/>
      <c r="B381" s="37">
        <v>322</v>
      </c>
      <c r="C381" s="39" t="s">
        <v>186</v>
      </c>
      <c r="D381" s="180">
        <v>3255</v>
      </c>
      <c r="E381" s="121">
        <f t="shared" ref="E381:E382" si="112">F381-D381</f>
        <v>-2255</v>
      </c>
      <c r="F381" s="180">
        <v>1000</v>
      </c>
      <c r="G381" s="139">
        <f t="shared" si="109"/>
        <v>-44.345898004434595</v>
      </c>
    </row>
    <row r="382" spans="1:7" ht="12" customHeight="1">
      <c r="A382" s="26"/>
      <c r="B382" s="37">
        <v>323</v>
      </c>
      <c r="C382" s="39" t="s">
        <v>55</v>
      </c>
      <c r="D382" s="257">
        <v>1550</v>
      </c>
      <c r="E382" s="121">
        <f t="shared" si="112"/>
        <v>450</v>
      </c>
      <c r="F382" s="296">
        <v>2000</v>
      </c>
      <c r="G382" s="139">
        <f t="shared" si="109"/>
        <v>444.44444444444446</v>
      </c>
    </row>
    <row r="383" spans="1:7" ht="12" customHeight="1">
      <c r="A383" s="387" t="s">
        <v>194</v>
      </c>
      <c r="B383" s="387"/>
      <c r="C383" s="387"/>
      <c r="D383" s="253">
        <f t="shared" ref="D383:F386" si="113">D384</f>
        <v>3550</v>
      </c>
      <c r="E383" s="106">
        <f t="shared" si="113"/>
        <v>7950</v>
      </c>
      <c r="F383" s="284">
        <f t="shared" si="113"/>
        <v>11500</v>
      </c>
      <c r="G383" s="141">
        <f t="shared" si="109"/>
        <v>144.65408805031444</v>
      </c>
    </row>
    <row r="384" spans="1:7" ht="12" customHeight="1">
      <c r="A384" s="394" t="s">
        <v>185</v>
      </c>
      <c r="B384" s="394"/>
      <c r="C384" s="394"/>
      <c r="D384" s="243">
        <f t="shared" si="113"/>
        <v>3550</v>
      </c>
      <c r="E384" s="97">
        <f t="shared" si="113"/>
        <v>7950</v>
      </c>
      <c r="F384" s="275">
        <f t="shared" si="113"/>
        <v>11500</v>
      </c>
      <c r="G384" s="142">
        <f t="shared" si="109"/>
        <v>144.65408805031444</v>
      </c>
    </row>
    <row r="385" spans="1:7" ht="12" customHeight="1">
      <c r="A385" s="404" t="s">
        <v>104</v>
      </c>
      <c r="B385" s="404"/>
      <c r="C385" s="404"/>
      <c r="D385" s="244">
        <f t="shared" si="113"/>
        <v>3550</v>
      </c>
      <c r="E385" s="98">
        <f t="shared" si="113"/>
        <v>7950</v>
      </c>
      <c r="F385" s="179">
        <f t="shared" si="113"/>
        <v>11500</v>
      </c>
      <c r="G385" s="143">
        <f t="shared" si="109"/>
        <v>144.65408805031444</v>
      </c>
    </row>
    <row r="386" spans="1:7" ht="12" customHeight="1">
      <c r="A386" s="26"/>
      <c r="B386" s="35">
        <v>3</v>
      </c>
      <c r="C386" s="36" t="s">
        <v>53</v>
      </c>
      <c r="D386" s="248">
        <f t="shared" si="113"/>
        <v>3550</v>
      </c>
      <c r="E386" s="101">
        <f t="shared" si="113"/>
        <v>7950</v>
      </c>
      <c r="F386" s="181">
        <f t="shared" si="113"/>
        <v>11500</v>
      </c>
      <c r="G386" s="139">
        <f t="shared" si="109"/>
        <v>144.65408805031444</v>
      </c>
    </row>
    <row r="387" spans="1:7" ht="12" customHeight="1">
      <c r="A387" s="26"/>
      <c r="B387" s="35">
        <v>38</v>
      </c>
      <c r="C387" s="36" t="s">
        <v>134</v>
      </c>
      <c r="D387" s="245">
        <f>SUM(D388:D388)</f>
        <v>3550</v>
      </c>
      <c r="E387" s="99">
        <f>SUM(E388:E388)</f>
        <v>7950</v>
      </c>
      <c r="F387" s="276">
        <f>SUM(F388:F388)</f>
        <v>11500</v>
      </c>
      <c r="G387" s="139">
        <f t="shared" si="109"/>
        <v>144.65408805031444</v>
      </c>
    </row>
    <row r="388" spans="1:7" ht="12" customHeight="1">
      <c r="A388" s="26"/>
      <c r="B388" s="37">
        <v>382</v>
      </c>
      <c r="C388" s="39" t="s">
        <v>31</v>
      </c>
      <c r="D388" s="180">
        <v>3550</v>
      </c>
      <c r="E388" s="121">
        <f t="shared" ref="E388" si="114">F388-D388</f>
        <v>7950</v>
      </c>
      <c r="F388" s="182">
        <v>11500</v>
      </c>
      <c r="G388" s="139">
        <f>F388/D388*100</f>
        <v>323.94366197183098</v>
      </c>
    </row>
    <row r="389" spans="1:7" ht="12" customHeight="1">
      <c r="A389" s="398" t="s">
        <v>193</v>
      </c>
      <c r="B389" s="398"/>
      <c r="C389" s="398"/>
      <c r="D389" s="253">
        <f t="shared" ref="D389:F392" si="115">D390</f>
        <v>0</v>
      </c>
      <c r="E389" s="106">
        <f t="shared" si="115"/>
        <v>0</v>
      </c>
      <c r="F389" s="284">
        <f t="shared" si="115"/>
        <v>0</v>
      </c>
      <c r="G389" s="141" t="e">
        <f t="shared" si="109"/>
        <v>#DIV/0!</v>
      </c>
    </row>
    <row r="390" spans="1:7" ht="12" customHeight="1">
      <c r="A390" s="394" t="s">
        <v>185</v>
      </c>
      <c r="B390" s="394"/>
      <c r="C390" s="394"/>
      <c r="D390" s="243">
        <f t="shared" si="115"/>
        <v>0</v>
      </c>
      <c r="E390" s="97">
        <f t="shared" si="115"/>
        <v>0</v>
      </c>
      <c r="F390" s="275">
        <f t="shared" si="115"/>
        <v>0</v>
      </c>
      <c r="G390" s="142" t="e">
        <f t="shared" si="109"/>
        <v>#DIV/0!</v>
      </c>
    </row>
    <row r="391" spans="1:7" ht="12" customHeight="1">
      <c r="A391" s="404" t="s">
        <v>64</v>
      </c>
      <c r="B391" s="404"/>
      <c r="C391" s="404"/>
      <c r="D391" s="244">
        <f t="shared" si="115"/>
        <v>0</v>
      </c>
      <c r="E391" s="98">
        <f t="shared" si="115"/>
        <v>0</v>
      </c>
      <c r="F391" s="179">
        <f t="shared" si="115"/>
        <v>0</v>
      </c>
      <c r="G391" s="143" t="e">
        <f t="shared" si="109"/>
        <v>#DIV/0!</v>
      </c>
    </row>
    <row r="392" spans="1:7" ht="12" customHeight="1">
      <c r="A392" s="26"/>
      <c r="B392" s="35">
        <v>4</v>
      </c>
      <c r="C392" s="36" t="s">
        <v>87</v>
      </c>
      <c r="D392" s="248">
        <f t="shared" si="115"/>
        <v>0</v>
      </c>
      <c r="E392" s="101">
        <f t="shared" si="115"/>
        <v>0</v>
      </c>
      <c r="F392" s="181">
        <f t="shared" si="115"/>
        <v>0</v>
      </c>
      <c r="G392" s="139" t="e">
        <f t="shared" si="109"/>
        <v>#DIV/0!</v>
      </c>
    </row>
    <row r="393" spans="1:7" ht="12" customHeight="1">
      <c r="A393" s="26"/>
      <c r="B393" s="35">
        <v>42</v>
      </c>
      <c r="C393" s="36" t="s">
        <v>191</v>
      </c>
      <c r="D393" s="245">
        <f>SUM(D394:D394)</f>
        <v>0</v>
      </c>
      <c r="E393" s="99">
        <f>SUM(E394:E394)</f>
        <v>0</v>
      </c>
      <c r="F393" s="276">
        <f>SUM(F394:F394)</f>
        <v>0</v>
      </c>
      <c r="G393" s="139" t="e">
        <f t="shared" si="109"/>
        <v>#DIV/0!</v>
      </c>
    </row>
    <row r="394" spans="1:7" ht="12" customHeight="1">
      <c r="A394" s="26"/>
      <c r="B394" s="37">
        <v>421</v>
      </c>
      <c r="C394" s="39" t="s">
        <v>192</v>
      </c>
      <c r="D394" s="180">
        <v>0</v>
      </c>
      <c r="E394" s="121">
        <f t="shared" ref="E394" si="116">F394-D394</f>
        <v>0</v>
      </c>
      <c r="F394" s="180">
        <v>0</v>
      </c>
      <c r="G394" s="139" t="e">
        <f>F394/D394*100</f>
        <v>#DIV/0!</v>
      </c>
    </row>
    <row r="395" spans="1:7" ht="12" customHeight="1">
      <c r="A395" s="398" t="s">
        <v>189</v>
      </c>
      <c r="B395" s="398"/>
      <c r="C395" s="398"/>
      <c r="D395" s="253">
        <f>D396</f>
        <v>1250</v>
      </c>
      <c r="E395" s="106">
        <f>E396</f>
        <v>4250</v>
      </c>
      <c r="F395" s="284">
        <f>F396</f>
        <v>5500</v>
      </c>
      <c r="G395" s="141">
        <f t="shared" si="109"/>
        <v>129.41176470588235</v>
      </c>
    </row>
    <row r="396" spans="1:7" ht="12" customHeight="1">
      <c r="A396" s="394" t="s">
        <v>185</v>
      </c>
      <c r="B396" s="394"/>
      <c r="C396" s="394"/>
      <c r="D396" s="243">
        <f>D399</f>
        <v>1250</v>
      </c>
      <c r="E396" s="97">
        <f>E399</f>
        <v>4250</v>
      </c>
      <c r="F396" s="275">
        <f>F399</f>
        <v>5500</v>
      </c>
      <c r="G396" s="142">
        <f t="shared" si="109"/>
        <v>129.41176470588235</v>
      </c>
    </row>
    <row r="397" spans="1:7" ht="12" customHeight="1">
      <c r="A397" s="403" t="s">
        <v>63</v>
      </c>
      <c r="B397" s="403"/>
      <c r="C397" s="403"/>
      <c r="D397" s="244">
        <f>D396-D398</f>
        <v>1250</v>
      </c>
      <c r="E397" s="98">
        <f>E396-E398</f>
        <v>4250</v>
      </c>
      <c r="F397" s="179">
        <v>5500</v>
      </c>
      <c r="G397" s="143">
        <f t="shared" si="109"/>
        <v>129.41176470588235</v>
      </c>
    </row>
    <row r="398" spans="1:7" ht="12" customHeight="1">
      <c r="A398" s="404" t="s">
        <v>64</v>
      </c>
      <c r="B398" s="404"/>
      <c r="C398" s="404"/>
      <c r="D398" s="244">
        <v>0</v>
      </c>
      <c r="E398" s="98">
        <f>F398-D398</f>
        <v>0</v>
      </c>
      <c r="F398" s="179">
        <v>0</v>
      </c>
      <c r="G398" s="143" t="e">
        <f t="shared" si="109"/>
        <v>#DIV/0!</v>
      </c>
    </row>
    <row r="399" spans="1:7" ht="12" customHeight="1">
      <c r="A399" s="26"/>
      <c r="B399" s="35">
        <v>4</v>
      </c>
      <c r="C399" s="36" t="s">
        <v>190</v>
      </c>
      <c r="D399" s="248">
        <f>D400</f>
        <v>1250</v>
      </c>
      <c r="E399" s="101">
        <f>E400</f>
        <v>4250</v>
      </c>
      <c r="F399" s="181">
        <f>F400</f>
        <v>5500</v>
      </c>
      <c r="G399" s="139">
        <f t="shared" si="109"/>
        <v>129.41176470588235</v>
      </c>
    </row>
    <row r="400" spans="1:7" ht="12" customHeight="1">
      <c r="A400" s="26"/>
      <c r="B400" s="35">
        <v>45</v>
      </c>
      <c r="C400" s="36" t="s">
        <v>191</v>
      </c>
      <c r="D400" s="245">
        <f>SUM(D401:D401)</f>
        <v>1250</v>
      </c>
      <c r="E400" s="99">
        <f>SUM(E401:E401)</f>
        <v>4250</v>
      </c>
      <c r="F400" s="276">
        <f>SUM(F401:F401)</f>
        <v>5500</v>
      </c>
      <c r="G400" s="139">
        <f t="shared" si="109"/>
        <v>129.41176470588235</v>
      </c>
    </row>
    <row r="401" spans="1:7" ht="12" customHeight="1">
      <c r="A401" s="26"/>
      <c r="B401" s="37">
        <v>451</v>
      </c>
      <c r="C401" s="39" t="s">
        <v>192</v>
      </c>
      <c r="D401" s="180">
        <v>1250</v>
      </c>
      <c r="E401" s="121">
        <f t="shared" ref="E401" si="117">F401-D401</f>
        <v>4250</v>
      </c>
      <c r="F401" s="180">
        <v>5500</v>
      </c>
      <c r="G401" s="139">
        <f>F401/D401*100</f>
        <v>440.00000000000006</v>
      </c>
    </row>
    <row r="402" spans="1:7" ht="12" customHeight="1">
      <c r="A402" s="387" t="s">
        <v>105</v>
      </c>
      <c r="B402" s="387"/>
      <c r="C402" s="387"/>
      <c r="D402" s="253">
        <f t="shared" ref="D402:F405" si="118">D403</f>
        <v>700</v>
      </c>
      <c r="E402" s="106">
        <f t="shared" si="118"/>
        <v>0</v>
      </c>
      <c r="F402" s="284">
        <f t="shared" si="118"/>
        <v>700</v>
      </c>
      <c r="G402" s="141" t="e">
        <f t="shared" si="109"/>
        <v>#DIV/0!</v>
      </c>
    </row>
    <row r="403" spans="1:7" ht="12" customHeight="1">
      <c r="A403" s="405" t="s">
        <v>187</v>
      </c>
      <c r="B403" s="406"/>
      <c r="C403" s="406"/>
      <c r="D403" s="243">
        <f t="shared" si="118"/>
        <v>700</v>
      </c>
      <c r="E403" s="97">
        <f t="shared" si="118"/>
        <v>0</v>
      </c>
      <c r="F403" s="275">
        <f t="shared" si="118"/>
        <v>700</v>
      </c>
      <c r="G403" s="142" t="e">
        <f t="shared" si="109"/>
        <v>#DIV/0!</v>
      </c>
    </row>
    <row r="404" spans="1:7" ht="12" customHeight="1">
      <c r="A404" s="390" t="s">
        <v>98</v>
      </c>
      <c r="B404" s="391"/>
      <c r="C404" s="391"/>
      <c r="D404" s="244">
        <f t="shared" si="118"/>
        <v>700</v>
      </c>
      <c r="E404" s="98">
        <f t="shared" si="118"/>
        <v>0</v>
      </c>
      <c r="F404" s="179">
        <f t="shared" si="118"/>
        <v>700</v>
      </c>
      <c r="G404" s="143" t="e">
        <f t="shared" si="109"/>
        <v>#DIV/0!</v>
      </c>
    </row>
    <row r="405" spans="1:7" ht="12" customHeight="1">
      <c r="A405" s="26"/>
      <c r="B405" s="35">
        <v>4</v>
      </c>
      <c r="C405" s="39" t="s">
        <v>188</v>
      </c>
      <c r="D405" s="248">
        <f t="shared" si="118"/>
        <v>700</v>
      </c>
      <c r="E405" s="101">
        <f t="shared" si="118"/>
        <v>0</v>
      </c>
      <c r="F405" s="181">
        <f t="shared" si="118"/>
        <v>700</v>
      </c>
      <c r="G405" s="139" t="e">
        <f t="shared" si="109"/>
        <v>#DIV/0!</v>
      </c>
    </row>
    <row r="406" spans="1:7" ht="12" customHeight="1">
      <c r="A406" s="26"/>
      <c r="B406" s="35">
        <v>42</v>
      </c>
      <c r="C406" s="36" t="s">
        <v>112</v>
      </c>
      <c r="D406" s="245">
        <f>SUM(D407:D407)</f>
        <v>700</v>
      </c>
      <c r="E406" s="99">
        <f>SUM(E407:E407)</f>
        <v>0</v>
      </c>
      <c r="F406" s="276">
        <f>SUM(F407:F407)</f>
        <v>700</v>
      </c>
      <c r="G406" s="139" t="e">
        <f t="shared" si="109"/>
        <v>#DIV/0!</v>
      </c>
    </row>
    <row r="407" spans="1:7" ht="12" customHeight="1">
      <c r="A407" s="26"/>
      <c r="B407" s="37">
        <v>426</v>
      </c>
      <c r="C407" s="39" t="s">
        <v>39</v>
      </c>
      <c r="D407" s="180">
        <v>700</v>
      </c>
      <c r="E407" s="121">
        <f t="shared" ref="E407" si="119">F407-D407</f>
        <v>0</v>
      </c>
      <c r="F407" s="180">
        <v>700</v>
      </c>
      <c r="G407" s="139">
        <f>F407/D407*100</f>
        <v>100</v>
      </c>
    </row>
    <row r="408" spans="1:7" ht="12" customHeight="1">
      <c r="A408" s="398" t="s">
        <v>184</v>
      </c>
      <c r="B408" s="398"/>
      <c r="C408" s="398"/>
      <c r="D408" s="242">
        <f>SUM(D409)</f>
        <v>4450</v>
      </c>
      <c r="E408" s="96">
        <f>SUM(E411,E415)</f>
        <v>-1000</v>
      </c>
      <c r="F408" s="274">
        <f>SUM(F411,F415)</f>
        <v>3450</v>
      </c>
      <c r="G408" s="141">
        <f t="shared" si="109"/>
        <v>-345</v>
      </c>
    </row>
    <row r="409" spans="1:7" ht="12" customHeight="1">
      <c r="A409" s="394" t="s">
        <v>185</v>
      </c>
      <c r="B409" s="394"/>
      <c r="C409" s="394"/>
      <c r="D409" s="243">
        <f>D411</f>
        <v>4450</v>
      </c>
      <c r="E409" s="97">
        <f>F409-D409</f>
        <v>-1000</v>
      </c>
      <c r="F409" s="275">
        <f>F411</f>
        <v>3450</v>
      </c>
      <c r="G409" s="142">
        <f t="shared" si="109"/>
        <v>-345</v>
      </c>
    </row>
    <row r="410" spans="1:7" ht="12" customHeight="1">
      <c r="A410" s="390" t="s">
        <v>98</v>
      </c>
      <c r="B410" s="391"/>
      <c r="C410" s="391"/>
      <c r="D410" s="244">
        <v>4450</v>
      </c>
      <c r="E410" s="98">
        <f>F410-D410</f>
        <v>-1000</v>
      </c>
      <c r="F410" s="179">
        <v>3450</v>
      </c>
      <c r="G410" s="143">
        <f t="shared" si="109"/>
        <v>-345</v>
      </c>
    </row>
    <row r="411" spans="1:7" ht="12" customHeight="1">
      <c r="A411" s="26"/>
      <c r="B411" s="35">
        <v>3</v>
      </c>
      <c r="C411" s="36" t="s">
        <v>53</v>
      </c>
      <c r="D411" s="183">
        <f>D412+D415</f>
        <v>4450</v>
      </c>
      <c r="E411" s="234">
        <f>E412</f>
        <v>0</v>
      </c>
      <c r="F411" s="183">
        <f>F412</f>
        <v>3450</v>
      </c>
      <c r="G411" s="139" t="e">
        <f t="shared" si="109"/>
        <v>#DIV/0!</v>
      </c>
    </row>
    <row r="412" spans="1:7" ht="12" customHeight="1">
      <c r="A412" s="26"/>
      <c r="B412" s="35">
        <v>32</v>
      </c>
      <c r="C412" s="36" t="s">
        <v>54</v>
      </c>
      <c r="D412" s="208">
        <f>SUM(D413:D414)</f>
        <v>3450</v>
      </c>
      <c r="E412" s="236">
        <f>SUM(E413:E414)</f>
        <v>0</v>
      </c>
      <c r="F412" s="208">
        <f>SUM(F413:F414)</f>
        <v>3450</v>
      </c>
      <c r="G412" s="139" t="e">
        <f t="shared" si="109"/>
        <v>#DIV/0!</v>
      </c>
    </row>
    <row r="413" spans="1:7" ht="12" customHeight="1">
      <c r="A413" s="26"/>
      <c r="B413" s="37">
        <v>322</v>
      </c>
      <c r="C413" s="39" t="s">
        <v>186</v>
      </c>
      <c r="D413" s="180">
        <v>700</v>
      </c>
      <c r="E413" s="121">
        <f t="shared" ref="E413:E414" si="120">F413-D413</f>
        <v>0</v>
      </c>
      <c r="F413" s="180">
        <v>700</v>
      </c>
      <c r="G413" s="139">
        <f t="shared" ref="G413:G414" si="121">F413/D413*100</f>
        <v>100</v>
      </c>
    </row>
    <row r="414" spans="1:7" ht="12" customHeight="1">
      <c r="A414" s="26"/>
      <c r="B414" s="54">
        <v>323</v>
      </c>
      <c r="C414" s="39" t="s">
        <v>106</v>
      </c>
      <c r="D414" s="180">
        <v>2750</v>
      </c>
      <c r="E414" s="121">
        <f t="shared" si="120"/>
        <v>0</v>
      </c>
      <c r="F414" s="180">
        <v>2750</v>
      </c>
      <c r="G414" s="139">
        <f t="shared" si="121"/>
        <v>100</v>
      </c>
    </row>
    <row r="415" spans="1:7" ht="12" customHeight="1">
      <c r="A415" s="26"/>
      <c r="B415" s="42">
        <v>38</v>
      </c>
      <c r="C415" s="55" t="s">
        <v>134</v>
      </c>
      <c r="D415" s="260">
        <f>SUM(D416:D416)</f>
        <v>1000</v>
      </c>
      <c r="E415" s="114">
        <f>SUM(E416:E416)</f>
        <v>-1000</v>
      </c>
      <c r="F415" s="297">
        <f>SUM(F416:F416)</f>
        <v>0</v>
      </c>
      <c r="G415" s="157">
        <f t="shared" si="109"/>
        <v>0</v>
      </c>
    </row>
    <row r="416" spans="1:7" ht="12" customHeight="1">
      <c r="A416" s="26"/>
      <c r="B416" s="37">
        <v>381</v>
      </c>
      <c r="C416" s="39" t="s">
        <v>30</v>
      </c>
      <c r="D416" s="180">
        <v>1000</v>
      </c>
      <c r="E416" s="121">
        <f t="shared" ref="E416" si="122">F416-D416</f>
        <v>-1000</v>
      </c>
      <c r="F416" s="180">
        <v>0</v>
      </c>
      <c r="G416" s="139">
        <f>F416/D416*100</f>
        <v>0</v>
      </c>
    </row>
    <row r="417" spans="1:7" ht="12" customHeight="1">
      <c r="A417" s="398" t="s">
        <v>181</v>
      </c>
      <c r="B417" s="398"/>
      <c r="C417" s="398"/>
      <c r="D417" s="253">
        <f t="shared" ref="D417:F420" si="123">D418</f>
        <v>3500</v>
      </c>
      <c r="E417" s="106">
        <f t="shared" si="123"/>
        <v>0</v>
      </c>
      <c r="F417" s="284">
        <f t="shared" si="123"/>
        <v>3500</v>
      </c>
      <c r="G417" s="141" t="e">
        <f t="shared" si="109"/>
        <v>#DIV/0!</v>
      </c>
    </row>
    <row r="418" spans="1:7" ht="12" customHeight="1">
      <c r="A418" s="402" t="s">
        <v>182</v>
      </c>
      <c r="B418" s="402"/>
      <c r="C418" s="402"/>
      <c r="D418" s="243">
        <f t="shared" si="123"/>
        <v>3500</v>
      </c>
      <c r="E418" s="97">
        <f t="shared" si="123"/>
        <v>0</v>
      </c>
      <c r="F418" s="275">
        <f t="shared" si="123"/>
        <v>3500</v>
      </c>
      <c r="G418" s="142" t="e">
        <f t="shared" si="109"/>
        <v>#DIV/0!</v>
      </c>
    </row>
    <row r="419" spans="1:7" ht="12" customHeight="1">
      <c r="A419" s="390" t="s">
        <v>98</v>
      </c>
      <c r="B419" s="391"/>
      <c r="C419" s="391"/>
      <c r="D419" s="244">
        <f t="shared" si="123"/>
        <v>3500</v>
      </c>
      <c r="E419" s="98">
        <f t="shared" si="123"/>
        <v>0</v>
      </c>
      <c r="F419" s="179">
        <f t="shared" si="123"/>
        <v>3500</v>
      </c>
      <c r="G419" s="143" t="e">
        <f t="shared" si="109"/>
        <v>#DIV/0!</v>
      </c>
    </row>
    <row r="420" spans="1:7" ht="12" customHeight="1">
      <c r="A420" s="26"/>
      <c r="B420" s="35">
        <v>3</v>
      </c>
      <c r="C420" s="36" t="s">
        <v>53</v>
      </c>
      <c r="D420" s="248">
        <f t="shared" si="123"/>
        <v>3500</v>
      </c>
      <c r="E420" s="101">
        <f t="shared" si="123"/>
        <v>0</v>
      </c>
      <c r="F420" s="181">
        <f t="shared" si="123"/>
        <v>3500</v>
      </c>
      <c r="G420" s="139" t="e">
        <f t="shared" si="109"/>
        <v>#DIV/0!</v>
      </c>
    </row>
    <row r="421" spans="1:7" ht="12" customHeight="1">
      <c r="A421" s="26"/>
      <c r="B421" s="35">
        <v>38</v>
      </c>
      <c r="C421" s="36" t="s">
        <v>183</v>
      </c>
      <c r="D421" s="245">
        <f>SUM(D422:D422)</f>
        <v>3500</v>
      </c>
      <c r="E421" s="99">
        <f>SUM(E422:E422)</f>
        <v>0</v>
      </c>
      <c r="F421" s="276">
        <f>SUM(F422:F422)</f>
        <v>3500</v>
      </c>
      <c r="G421" s="139" t="e">
        <f t="shared" si="109"/>
        <v>#DIV/0!</v>
      </c>
    </row>
    <row r="422" spans="1:7" ht="12" customHeight="1">
      <c r="A422" s="26"/>
      <c r="B422" s="37">
        <v>381</v>
      </c>
      <c r="C422" s="39" t="s">
        <v>30</v>
      </c>
      <c r="D422" s="180">
        <v>3500</v>
      </c>
      <c r="E422" s="121">
        <f t="shared" ref="E422" si="124">F422-D422</f>
        <v>0</v>
      </c>
      <c r="F422" s="180">
        <v>3500</v>
      </c>
      <c r="G422" s="139">
        <f>F422/D422*100</f>
        <v>100</v>
      </c>
    </row>
    <row r="423" spans="1:7" ht="12" customHeight="1">
      <c r="A423" s="400" t="s">
        <v>107</v>
      </c>
      <c r="B423" s="400"/>
      <c r="C423" s="400"/>
      <c r="D423" s="248">
        <f>D424</f>
        <v>286225</v>
      </c>
      <c r="E423" s="108">
        <f>E424</f>
        <v>81695</v>
      </c>
      <c r="F423" s="294">
        <f>F424</f>
        <v>367920</v>
      </c>
      <c r="G423" s="145">
        <f t="shared" si="109"/>
        <v>450.35803904767732</v>
      </c>
    </row>
    <row r="424" spans="1:7" ht="12" customHeight="1">
      <c r="A424" s="401" t="s">
        <v>180</v>
      </c>
      <c r="B424" s="401"/>
      <c r="C424" s="401"/>
      <c r="D424" s="130">
        <f>SUM(D425,D434,D440,D446,D452,D458)</f>
        <v>286225</v>
      </c>
      <c r="E424" s="95">
        <f>SUM(E425,E434,E440,E446,E452,E458)</f>
        <v>81695</v>
      </c>
      <c r="F424" s="273">
        <f>SUM(F425,F434,F440,F446,F452,F458)</f>
        <v>367920</v>
      </c>
      <c r="G424" s="140">
        <f t="shared" si="109"/>
        <v>450.35803904767732</v>
      </c>
    </row>
    <row r="425" spans="1:7" ht="12" customHeight="1">
      <c r="A425" s="387" t="s">
        <v>108</v>
      </c>
      <c r="B425" s="387"/>
      <c r="C425" s="387"/>
      <c r="D425" s="253">
        <f>D426</f>
        <v>43750</v>
      </c>
      <c r="E425" s="106">
        <f>E426</f>
        <v>-20750</v>
      </c>
      <c r="F425" s="284">
        <f>F426</f>
        <v>23000</v>
      </c>
      <c r="G425" s="141">
        <f t="shared" si="109"/>
        <v>-110.8433734939759</v>
      </c>
    </row>
    <row r="426" spans="1:7" ht="12" customHeight="1">
      <c r="A426" s="394" t="s">
        <v>172</v>
      </c>
      <c r="B426" s="394"/>
      <c r="C426" s="394"/>
      <c r="D426" s="243">
        <f>D429</f>
        <v>43750</v>
      </c>
      <c r="E426" s="97">
        <f>E429</f>
        <v>-20750</v>
      </c>
      <c r="F426" s="275">
        <f>F429</f>
        <v>23000</v>
      </c>
      <c r="G426" s="142">
        <f t="shared" si="109"/>
        <v>-110.8433734939759</v>
      </c>
    </row>
    <row r="427" spans="1:7" ht="12" customHeight="1">
      <c r="A427" s="390" t="s">
        <v>98</v>
      </c>
      <c r="B427" s="391"/>
      <c r="C427" s="391"/>
      <c r="D427" s="244">
        <v>35000</v>
      </c>
      <c r="E427" s="98">
        <f>F427-D427</f>
        <v>-12000</v>
      </c>
      <c r="F427" s="179">
        <v>23000</v>
      </c>
      <c r="G427" s="143">
        <f t="shared" si="109"/>
        <v>-191.66666666666669</v>
      </c>
    </row>
    <row r="428" spans="1:7" ht="12" customHeight="1">
      <c r="A428" s="399" t="s">
        <v>64</v>
      </c>
      <c r="B428" s="399"/>
      <c r="C428" s="399"/>
      <c r="D428" s="244">
        <f>D426-D427</f>
        <v>8750</v>
      </c>
      <c r="E428" s="98">
        <f>F428-D428</f>
        <v>-8750</v>
      </c>
      <c r="F428" s="179">
        <v>0</v>
      </c>
      <c r="G428" s="143">
        <f t="shared" si="109"/>
        <v>0</v>
      </c>
    </row>
    <row r="429" spans="1:7" ht="12" customHeight="1">
      <c r="A429" s="26"/>
      <c r="B429" s="35">
        <v>3</v>
      </c>
      <c r="C429" s="36" t="s">
        <v>53</v>
      </c>
      <c r="D429" s="248">
        <f>SUM(D430,D432)</f>
        <v>43750</v>
      </c>
      <c r="E429" s="101">
        <f>SUM(E430,E432)</f>
        <v>-20750</v>
      </c>
      <c r="F429" s="181">
        <f>SUM(F430,F432)</f>
        <v>23000</v>
      </c>
      <c r="G429" s="139">
        <f t="shared" si="109"/>
        <v>-110.8433734939759</v>
      </c>
    </row>
    <row r="430" spans="1:7" ht="12" customHeight="1">
      <c r="A430" s="26"/>
      <c r="B430" s="35">
        <v>37</v>
      </c>
      <c r="C430" s="36" t="s">
        <v>95</v>
      </c>
      <c r="D430" s="245">
        <f>SUM(D431:D431)</f>
        <v>42250</v>
      </c>
      <c r="E430" s="99">
        <f>SUM(E431:E431)</f>
        <v>-20250</v>
      </c>
      <c r="F430" s="276">
        <f>SUM(F431:F431)</f>
        <v>22000</v>
      </c>
      <c r="G430" s="139">
        <f t="shared" si="109"/>
        <v>-108.64197530864197</v>
      </c>
    </row>
    <row r="431" spans="1:7" ht="12" customHeight="1">
      <c r="A431" s="26"/>
      <c r="B431" s="37">
        <v>372</v>
      </c>
      <c r="C431" s="39" t="s">
        <v>244</v>
      </c>
      <c r="D431" s="180">
        <v>42250</v>
      </c>
      <c r="E431" s="121">
        <f t="shared" ref="E431" si="125">F431-D431</f>
        <v>-20250</v>
      </c>
      <c r="F431" s="180">
        <v>22000</v>
      </c>
      <c r="G431" s="139">
        <f>F431/D431*100</f>
        <v>52.071005917159766</v>
      </c>
    </row>
    <row r="432" spans="1:7" ht="12" customHeight="1">
      <c r="A432" s="26"/>
      <c r="B432" s="50">
        <v>38</v>
      </c>
      <c r="C432" s="39" t="s">
        <v>243</v>
      </c>
      <c r="D432" s="250">
        <f>D433</f>
        <v>1500</v>
      </c>
      <c r="E432" s="104">
        <f>E433</f>
        <v>-500</v>
      </c>
      <c r="F432" s="280">
        <f>F433</f>
        <v>1000</v>
      </c>
      <c r="G432" s="139">
        <f t="shared" ref="G432:G477" si="126">F432/E432*100</f>
        <v>-200</v>
      </c>
    </row>
    <row r="433" spans="1:7" ht="12" customHeight="1">
      <c r="A433" s="26"/>
      <c r="B433" s="44">
        <v>381</v>
      </c>
      <c r="C433" s="39" t="s">
        <v>30</v>
      </c>
      <c r="D433" s="180">
        <v>1500</v>
      </c>
      <c r="E433" s="121">
        <f t="shared" ref="E433" si="127">F433-D433</f>
        <v>-500</v>
      </c>
      <c r="F433" s="180">
        <v>1000</v>
      </c>
      <c r="G433" s="139">
        <f>F433/D433*100</f>
        <v>66.666666666666657</v>
      </c>
    </row>
    <row r="434" spans="1:7" ht="12" customHeight="1">
      <c r="A434" s="387" t="s">
        <v>178</v>
      </c>
      <c r="B434" s="387"/>
      <c r="C434" s="387"/>
      <c r="D434" s="253">
        <f t="shared" ref="D434:F437" si="128">D435</f>
        <v>5500</v>
      </c>
      <c r="E434" s="106">
        <f t="shared" si="128"/>
        <v>-1300</v>
      </c>
      <c r="F434" s="284">
        <f t="shared" si="128"/>
        <v>4200</v>
      </c>
      <c r="G434" s="141">
        <f t="shared" si="126"/>
        <v>-323.07692307692309</v>
      </c>
    </row>
    <row r="435" spans="1:7" ht="12" customHeight="1">
      <c r="A435" s="394" t="s">
        <v>179</v>
      </c>
      <c r="B435" s="394"/>
      <c r="C435" s="394"/>
      <c r="D435" s="243">
        <f t="shared" si="128"/>
        <v>5500</v>
      </c>
      <c r="E435" s="97">
        <f t="shared" si="128"/>
        <v>-1300</v>
      </c>
      <c r="F435" s="275">
        <f t="shared" si="128"/>
        <v>4200</v>
      </c>
      <c r="G435" s="142">
        <f t="shared" si="126"/>
        <v>-323.07692307692309</v>
      </c>
    </row>
    <row r="436" spans="1:7" ht="12" customHeight="1">
      <c r="A436" s="390" t="s">
        <v>98</v>
      </c>
      <c r="B436" s="391"/>
      <c r="C436" s="391"/>
      <c r="D436" s="244">
        <f t="shared" si="128"/>
        <v>5500</v>
      </c>
      <c r="E436" s="98">
        <f t="shared" si="128"/>
        <v>-1300</v>
      </c>
      <c r="F436" s="179">
        <f t="shared" si="128"/>
        <v>4200</v>
      </c>
      <c r="G436" s="143">
        <f t="shared" si="126"/>
        <v>-323.07692307692309</v>
      </c>
    </row>
    <row r="437" spans="1:7" ht="12" customHeight="1">
      <c r="A437" s="26"/>
      <c r="B437" s="35">
        <v>3</v>
      </c>
      <c r="C437" s="36" t="s">
        <v>53</v>
      </c>
      <c r="D437" s="248">
        <f t="shared" si="128"/>
        <v>5500</v>
      </c>
      <c r="E437" s="101">
        <f t="shared" si="128"/>
        <v>-1300</v>
      </c>
      <c r="F437" s="181">
        <f t="shared" si="128"/>
        <v>4200</v>
      </c>
      <c r="G437" s="139">
        <f t="shared" si="126"/>
        <v>-323.07692307692309</v>
      </c>
    </row>
    <row r="438" spans="1:7" ht="12" customHeight="1">
      <c r="A438" s="26"/>
      <c r="B438" s="35">
        <v>37</v>
      </c>
      <c r="C438" s="36" t="s">
        <v>95</v>
      </c>
      <c r="D438" s="245">
        <f>SUM(D439:D439)</f>
        <v>5500</v>
      </c>
      <c r="E438" s="99">
        <f>SUM(E439:E439)</f>
        <v>-1300</v>
      </c>
      <c r="F438" s="276">
        <f>SUM(F439:F439)</f>
        <v>4200</v>
      </c>
      <c r="G438" s="139">
        <f t="shared" si="126"/>
        <v>-323.07692307692309</v>
      </c>
    </row>
    <row r="439" spans="1:7" ht="12" customHeight="1">
      <c r="A439" s="26"/>
      <c r="B439" s="37">
        <v>372</v>
      </c>
      <c r="C439" s="39" t="s">
        <v>96</v>
      </c>
      <c r="D439" s="180">
        <v>5500</v>
      </c>
      <c r="E439" s="121">
        <f t="shared" ref="E439" si="129">F439-D439</f>
        <v>-1300</v>
      </c>
      <c r="F439" s="180">
        <v>4200</v>
      </c>
      <c r="G439" s="139">
        <f>F439/D439*100</f>
        <v>76.363636363636374</v>
      </c>
    </row>
    <row r="440" spans="1:7" ht="12" customHeight="1">
      <c r="A440" s="387" t="s">
        <v>177</v>
      </c>
      <c r="B440" s="387"/>
      <c r="C440" s="387"/>
      <c r="D440" s="253">
        <f t="shared" ref="D440:F443" si="130">D441</f>
        <v>4250</v>
      </c>
      <c r="E440" s="106">
        <f t="shared" si="130"/>
        <v>-1250</v>
      </c>
      <c r="F440" s="284">
        <f t="shared" si="130"/>
        <v>3000</v>
      </c>
      <c r="G440" s="141">
        <f t="shared" si="126"/>
        <v>-240</v>
      </c>
    </row>
    <row r="441" spans="1:7" ht="12" customHeight="1">
      <c r="A441" s="394" t="s">
        <v>172</v>
      </c>
      <c r="B441" s="394"/>
      <c r="C441" s="394"/>
      <c r="D441" s="243">
        <f t="shared" si="130"/>
        <v>4250</v>
      </c>
      <c r="E441" s="97">
        <f t="shared" si="130"/>
        <v>-1250</v>
      </c>
      <c r="F441" s="275">
        <f t="shared" si="130"/>
        <v>3000</v>
      </c>
      <c r="G441" s="142">
        <f t="shared" si="126"/>
        <v>-240</v>
      </c>
    </row>
    <row r="442" spans="1:7" ht="12" customHeight="1">
      <c r="A442" s="390" t="s">
        <v>98</v>
      </c>
      <c r="B442" s="391"/>
      <c r="C442" s="391"/>
      <c r="D442" s="244">
        <f t="shared" si="130"/>
        <v>4250</v>
      </c>
      <c r="E442" s="98">
        <f t="shared" si="130"/>
        <v>-1250</v>
      </c>
      <c r="F442" s="179">
        <f t="shared" si="130"/>
        <v>3000</v>
      </c>
      <c r="G442" s="143">
        <f t="shared" si="126"/>
        <v>-240</v>
      </c>
    </row>
    <row r="443" spans="1:7" ht="12" customHeight="1">
      <c r="A443" s="26"/>
      <c r="B443" s="35">
        <v>3</v>
      </c>
      <c r="C443" s="36" t="s">
        <v>53</v>
      </c>
      <c r="D443" s="248">
        <f t="shared" si="130"/>
        <v>4250</v>
      </c>
      <c r="E443" s="101">
        <f t="shared" si="130"/>
        <v>-1250</v>
      </c>
      <c r="F443" s="181">
        <f t="shared" si="130"/>
        <v>3000</v>
      </c>
      <c r="G443" s="139">
        <f t="shared" si="126"/>
        <v>-240</v>
      </c>
    </row>
    <row r="444" spans="1:7" ht="12" customHeight="1">
      <c r="A444" s="26"/>
      <c r="B444" s="35">
        <v>38</v>
      </c>
      <c r="C444" s="36" t="s">
        <v>134</v>
      </c>
      <c r="D444" s="245">
        <f>SUM(D445:D445)</f>
        <v>4250</v>
      </c>
      <c r="E444" s="99">
        <f>SUM(E445:E445)</f>
        <v>-1250</v>
      </c>
      <c r="F444" s="276">
        <f>SUM(F445:F445)</f>
        <v>3000</v>
      </c>
      <c r="G444" s="139">
        <f t="shared" si="126"/>
        <v>-240</v>
      </c>
    </row>
    <row r="445" spans="1:7" ht="12" customHeight="1">
      <c r="A445" s="26"/>
      <c r="B445" s="37">
        <v>381</v>
      </c>
      <c r="C445" s="39" t="s">
        <v>30</v>
      </c>
      <c r="D445" s="180">
        <v>4250</v>
      </c>
      <c r="E445" s="121">
        <f t="shared" ref="E445" si="131">F445-D445</f>
        <v>-1250</v>
      </c>
      <c r="F445" s="180">
        <v>3000</v>
      </c>
      <c r="G445" s="139">
        <f>F445/D445*100</f>
        <v>70.588235294117652</v>
      </c>
    </row>
    <row r="446" spans="1:7" ht="12" customHeight="1">
      <c r="A446" s="398" t="s">
        <v>171</v>
      </c>
      <c r="B446" s="398"/>
      <c r="C446" s="398"/>
      <c r="D446" s="253">
        <f t="shared" ref="D446:F449" si="132">D447</f>
        <v>2000</v>
      </c>
      <c r="E446" s="106">
        <f t="shared" si="132"/>
        <v>-1400</v>
      </c>
      <c r="F446" s="284">
        <f t="shared" si="132"/>
        <v>600</v>
      </c>
      <c r="G446" s="141">
        <f t="shared" si="126"/>
        <v>-42.857142857142854</v>
      </c>
    </row>
    <row r="447" spans="1:7" ht="12" customHeight="1">
      <c r="A447" s="394" t="s">
        <v>172</v>
      </c>
      <c r="B447" s="394"/>
      <c r="C447" s="394"/>
      <c r="D447" s="243">
        <f t="shared" si="132"/>
        <v>2000</v>
      </c>
      <c r="E447" s="97">
        <f t="shared" si="132"/>
        <v>-1400</v>
      </c>
      <c r="F447" s="275">
        <f t="shared" si="132"/>
        <v>600</v>
      </c>
      <c r="G447" s="142">
        <f t="shared" si="126"/>
        <v>-42.857142857142854</v>
      </c>
    </row>
    <row r="448" spans="1:7" ht="12" customHeight="1">
      <c r="A448" s="390" t="s">
        <v>98</v>
      </c>
      <c r="B448" s="391"/>
      <c r="C448" s="391"/>
      <c r="D448" s="244">
        <f t="shared" si="132"/>
        <v>2000</v>
      </c>
      <c r="E448" s="98">
        <f t="shared" si="132"/>
        <v>-1400</v>
      </c>
      <c r="F448" s="179">
        <f t="shared" si="132"/>
        <v>600</v>
      </c>
      <c r="G448" s="143">
        <f t="shared" si="126"/>
        <v>-42.857142857142854</v>
      </c>
    </row>
    <row r="449" spans="1:7" ht="12" customHeight="1">
      <c r="A449" s="26"/>
      <c r="B449" s="35">
        <v>3</v>
      </c>
      <c r="C449" s="36" t="s">
        <v>53</v>
      </c>
      <c r="D449" s="248">
        <f t="shared" si="132"/>
        <v>2000</v>
      </c>
      <c r="E449" s="101">
        <f t="shared" si="132"/>
        <v>-1400</v>
      </c>
      <c r="F449" s="181">
        <f t="shared" si="132"/>
        <v>600</v>
      </c>
      <c r="G449" s="139">
        <f t="shared" si="126"/>
        <v>-42.857142857142854</v>
      </c>
    </row>
    <row r="450" spans="1:7" ht="12" customHeight="1">
      <c r="A450" s="26"/>
      <c r="B450" s="35">
        <v>37</v>
      </c>
      <c r="C450" s="36" t="s">
        <v>95</v>
      </c>
      <c r="D450" s="245">
        <f>SUM(D451:D451)</f>
        <v>2000</v>
      </c>
      <c r="E450" s="99">
        <f>SUM(E451:E451)</f>
        <v>-1400</v>
      </c>
      <c r="F450" s="276">
        <f>SUM(F451:F451)</f>
        <v>600</v>
      </c>
      <c r="G450" s="139">
        <f t="shared" si="126"/>
        <v>-42.857142857142854</v>
      </c>
    </row>
    <row r="451" spans="1:7" ht="12" customHeight="1">
      <c r="A451" s="26"/>
      <c r="B451" s="37">
        <v>372</v>
      </c>
      <c r="C451" s="39" t="s">
        <v>96</v>
      </c>
      <c r="D451" s="180">
        <v>2000</v>
      </c>
      <c r="E451" s="121">
        <f t="shared" ref="E451" si="133">F451-D451</f>
        <v>-1400</v>
      </c>
      <c r="F451" s="180">
        <v>600</v>
      </c>
      <c r="G451" s="139">
        <f>F451/D451*100</f>
        <v>30</v>
      </c>
    </row>
    <row r="452" spans="1:7" ht="12" customHeight="1">
      <c r="A452" s="387" t="s">
        <v>109</v>
      </c>
      <c r="B452" s="387"/>
      <c r="C452" s="387"/>
      <c r="D452" s="253">
        <f>D453</f>
        <v>60100</v>
      </c>
      <c r="E452" s="106">
        <f>E453</f>
        <v>0</v>
      </c>
      <c r="F452" s="284">
        <f>F453</f>
        <v>60100</v>
      </c>
      <c r="G452" s="141" t="e">
        <f t="shared" si="126"/>
        <v>#DIV/0!</v>
      </c>
    </row>
    <row r="453" spans="1:7" ht="12" customHeight="1">
      <c r="A453" s="394" t="s">
        <v>172</v>
      </c>
      <c r="B453" s="394"/>
      <c r="C453" s="394"/>
      <c r="D453" s="243">
        <f>D455</f>
        <v>60100</v>
      </c>
      <c r="E453" s="97">
        <f>E455</f>
        <v>0</v>
      </c>
      <c r="F453" s="275">
        <f>F455</f>
        <v>60100</v>
      </c>
      <c r="G453" s="142" t="e">
        <f t="shared" si="126"/>
        <v>#DIV/0!</v>
      </c>
    </row>
    <row r="454" spans="1:7" ht="12" customHeight="1">
      <c r="A454" s="390" t="s">
        <v>98</v>
      </c>
      <c r="B454" s="391"/>
      <c r="C454" s="391"/>
      <c r="D454" s="244">
        <f t="shared" ref="D454:F455" si="134">D455</f>
        <v>60100</v>
      </c>
      <c r="E454" s="98">
        <f t="shared" si="134"/>
        <v>0</v>
      </c>
      <c r="F454" s="179">
        <f t="shared" si="134"/>
        <v>60100</v>
      </c>
      <c r="G454" s="143" t="e">
        <f t="shared" si="126"/>
        <v>#DIV/0!</v>
      </c>
    </row>
    <row r="455" spans="1:7" ht="12" customHeight="1">
      <c r="A455" s="26"/>
      <c r="B455" s="35">
        <v>3</v>
      </c>
      <c r="C455" s="36" t="s">
        <v>53</v>
      </c>
      <c r="D455" s="248">
        <f t="shared" si="134"/>
        <v>60100</v>
      </c>
      <c r="E455" s="101">
        <f t="shared" si="134"/>
        <v>0</v>
      </c>
      <c r="F455" s="181">
        <f t="shared" si="134"/>
        <v>60100</v>
      </c>
      <c r="G455" s="139" t="e">
        <f t="shared" si="126"/>
        <v>#DIV/0!</v>
      </c>
    </row>
    <row r="456" spans="1:7" ht="12" customHeight="1">
      <c r="A456" s="26"/>
      <c r="B456" s="35">
        <v>37</v>
      </c>
      <c r="C456" s="36" t="s">
        <v>167</v>
      </c>
      <c r="D456" s="245">
        <f>SUM(D457:D457)</f>
        <v>60100</v>
      </c>
      <c r="E456" s="99">
        <f>SUM(E457:E457)</f>
        <v>0</v>
      </c>
      <c r="F456" s="276">
        <f>SUM(F457:F457)</f>
        <v>60100</v>
      </c>
      <c r="G456" s="139" t="e">
        <f t="shared" si="126"/>
        <v>#DIV/0!</v>
      </c>
    </row>
    <row r="457" spans="1:7" ht="12" customHeight="1">
      <c r="A457" s="26"/>
      <c r="B457" s="37">
        <v>372</v>
      </c>
      <c r="C457" s="39" t="s">
        <v>96</v>
      </c>
      <c r="D457" s="180">
        <v>60100</v>
      </c>
      <c r="E457" s="121">
        <f t="shared" ref="E457" si="135">F457-D457</f>
        <v>0</v>
      </c>
      <c r="F457" s="180">
        <v>60100</v>
      </c>
      <c r="G457" s="139">
        <f>F457/D457*100</f>
        <v>100</v>
      </c>
    </row>
    <row r="458" spans="1:7" ht="12" customHeight="1">
      <c r="A458" s="387" t="s">
        <v>110</v>
      </c>
      <c r="B458" s="387"/>
      <c r="C458" s="387"/>
      <c r="D458" s="253">
        <f>D459</f>
        <v>170625</v>
      </c>
      <c r="E458" s="106">
        <f>E459</f>
        <v>106395</v>
      </c>
      <c r="F458" s="284">
        <f>F459</f>
        <v>277020</v>
      </c>
      <c r="G458" s="141">
        <f t="shared" si="126"/>
        <v>260.36937826025661</v>
      </c>
    </row>
    <row r="459" spans="1:7" ht="12" customHeight="1">
      <c r="A459" s="394" t="s">
        <v>172</v>
      </c>
      <c r="B459" s="394"/>
      <c r="C459" s="394"/>
      <c r="D459" s="243">
        <f>D462</f>
        <v>170625</v>
      </c>
      <c r="E459" s="97">
        <f>E462</f>
        <v>106395</v>
      </c>
      <c r="F459" s="275">
        <f>F462</f>
        <v>277020</v>
      </c>
      <c r="G459" s="142">
        <f t="shared" si="126"/>
        <v>260.36937826025661</v>
      </c>
    </row>
    <row r="460" spans="1:7" ht="12" customHeight="1">
      <c r="A460" s="390" t="s">
        <v>98</v>
      </c>
      <c r="B460" s="391"/>
      <c r="C460" s="391"/>
      <c r="D460" s="244">
        <f>SUM(D458-D461)</f>
        <v>25375</v>
      </c>
      <c r="E460" s="98">
        <f>SUM(E458-E461)</f>
        <v>-5275</v>
      </c>
      <c r="F460" s="179">
        <f>SUM(F458-F461)</f>
        <v>20100</v>
      </c>
      <c r="G460" s="143">
        <f t="shared" si="126"/>
        <v>-381.042654028436</v>
      </c>
    </row>
    <row r="461" spans="1:7" ht="12" customHeight="1">
      <c r="A461" s="395" t="s">
        <v>249</v>
      </c>
      <c r="B461" s="396"/>
      <c r="C461" s="396"/>
      <c r="D461" s="244">
        <v>145250</v>
      </c>
      <c r="E461" s="98">
        <f>F461-D461</f>
        <v>111670</v>
      </c>
      <c r="F461" s="179">
        <v>256920</v>
      </c>
      <c r="G461" s="143">
        <f t="shared" si="126"/>
        <v>230.07074415689087</v>
      </c>
    </row>
    <row r="462" spans="1:7" ht="12" customHeight="1">
      <c r="A462" s="26"/>
      <c r="B462" s="35">
        <v>3</v>
      </c>
      <c r="C462" s="36" t="s">
        <v>53</v>
      </c>
      <c r="D462" s="248">
        <f>SUM(D463,D467)</f>
        <v>170625</v>
      </c>
      <c r="E462" s="101">
        <f>SUM(E463,E467)</f>
        <v>106395</v>
      </c>
      <c r="F462" s="181">
        <f>SUM(F463,F467)</f>
        <v>277020</v>
      </c>
      <c r="G462" s="139">
        <f t="shared" si="126"/>
        <v>260.36937826025661</v>
      </c>
    </row>
    <row r="463" spans="1:7" ht="12" customHeight="1">
      <c r="A463" s="26"/>
      <c r="B463" s="42">
        <v>31</v>
      </c>
      <c r="C463" s="36" t="s">
        <v>138</v>
      </c>
      <c r="D463" s="250">
        <f>SUM(D464:D466)</f>
        <v>147250</v>
      </c>
      <c r="E463" s="104">
        <f>SUM(E464:E466)</f>
        <v>111170</v>
      </c>
      <c r="F463" s="280">
        <f>SUM(F464:F466)</f>
        <v>258420</v>
      </c>
      <c r="G463" s="139">
        <f t="shared" si="126"/>
        <v>232.45479895655302</v>
      </c>
    </row>
    <row r="464" spans="1:7" ht="12" customHeight="1">
      <c r="A464" s="26"/>
      <c r="B464" s="37">
        <v>311</v>
      </c>
      <c r="C464" s="39" t="s">
        <v>139</v>
      </c>
      <c r="D464" s="180">
        <v>123625</v>
      </c>
      <c r="E464" s="121">
        <f t="shared" ref="E464:E466" si="136">F464-D464</f>
        <v>94995</v>
      </c>
      <c r="F464" s="180">
        <v>218620</v>
      </c>
      <c r="G464" s="139">
        <f t="shared" ref="G464:G466" si="137">F464/D464*100</f>
        <v>176.84125379170879</v>
      </c>
    </row>
    <row r="465" spans="1:7" ht="12" customHeight="1">
      <c r="A465" s="26"/>
      <c r="B465" s="37">
        <v>312</v>
      </c>
      <c r="C465" s="39" t="s">
        <v>61</v>
      </c>
      <c r="D465" s="180">
        <v>2000</v>
      </c>
      <c r="E465" s="121">
        <f t="shared" si="136"/>
        <v>-500</v>
      </c>
      <c r="F465" s="180">
        <v>1500</v>
      </c>
      <c r="G465" s="139">
        <f t="shared" si="137"/>
        <v>75</v>
      </c>
    </row>
    <row r="466" spans="1:7" ht="12" customHeight="1">
      <c r="A466" s="26"/>
      <c r="B466" s="37">
        <v>313</v>
      </c>
      <c r="C466" s="39" t="s">
        <v>28</v>
      </c>
      <c r="D466" s="180">
        <v>21625</v>
      </c>
      <c r="E466" s="121">
        <f t="shared" si="136"/>
        <v>16675</v>
      </c>
      <c r="F466" s="180">
        <v>38300</v>
      </c>
      <c r="G466" s="139">
        <f t="shared" si="137"/>
        <v>177.10982658959537</v>
      </c>
    </row>
    <row r="467" spans="1:7" ht="12" customHeight="1">
      <c r="A467" s="26"/>
      <c r="B467" s="35">
        <v>32</v>
      </c>
      <c r="C467" s="36" t="s">
        <v>54</v>
      </c>
      <c r="D467" s="248">
        <f>SUM(D468:D470)</f>
        <v>23375</v>
      </c>
      <c r="E467" s="101">
        <f>SUM(E468:E470)</f>
        <v>-4775</v>
      </c>
      <c r="F467" s="181">
        <f>SUM(F468:F470)</f>
        <v>18600</v>
      </c>
      <c r="G467" s="139">
        <f t="shared" si="126"/>
        <v>-389.52879581151831</v>
      </c>
    </row>
    <row r="468" spans="1:7" ht="12" customHeight="1">
      <c r="A468" s="26"/>
      <c r="B468" s="37">
        <v>321</v>
      </c>
      <c r="C468" s="40" t="s">
        <v>62</v>
      </c>
      <c r="D468" s="180">
        <v>1000</v>
      </c>
      <c r="E468" s="121">
        <f t="shared" ref="E468:E470" si="138">F468-D468</f>
        <v>-1000</v>
      </c>
      <c r="F468" s="180">
        <v>0</v>
      </c>
      <c r="G468" s="139">
        <f t="shared" ref="G468:G470" si="139">F468/D468*100</f>
        <v>0</v>
      </c>
    </row>
    <row r="469" spans="1:7" ht="12" customHeight="1">
      <c r="A469" s="26"/>
      <c r="B469" s="37">
        <v>322</v>
      </c>
      <c r="C469" s="39" t="s">
        <v>57</v>
      </c>
      <c r="D469" s="180">
        <v>5025</v>
      </c>
      <c r="E469" s="121">
        <f t="shared" si="138"/>
        <v>4075</v>
      </c>
      <c r="F469" s="180">
        <v>9100</v>
      </c>
      <c r="G469" s="139">
        <f t="shared" si="139"/>
        <v>181.09452736318408</v>
      </c>
    </row>
    <row r="470" spans="1:7" ht="12" customHeight="1">
      <c r="A470" s="26"/>
      <c r="B470" s="37">
        <v>323</v>
      </c>
      <c r="C470" s="39" t="s">
        <v>55</v>
      </c>
      <c r="D470" s="180">
        <v>17350</v>
      </c>
      <c r="E470" s="121">
        <f t="shared" si="138"/>
        <v>-7850</v>
      </c>
      <c r="F470" s="180">
        <v>9500</v>
      </c>
      <c r="G470" s="139">
        <f t="shared" si="139"/>
        <v>54.755043227665702</v>
      </c>
    </row>
    <row r="471" spans="1:7" ht="12" customHeight="1">
      <c r="A471" s="397" t="s">
        <v>254</v>
      </c>
      <c r="B471" s="397"/>
      <c r="C471" s="397"/>
      <c r="D471" s="248">
        <f>SUM(D472)</f>
        <v>0</v>
      </c>
      <c r="E471" s="101">
        <f>SUM(E472)</f>
        <v>0</v>
      </c>
      <c r="F471" s="181">
        <f>SUM(F472)</f>
        <v>0</v>
      </c>
      <c r="G471" s="145" t="e">
        <f t="shared" si="126"/>
        <v>#DIV/0!</v>
      </c>
    </row>
    <row r="472" spans="1:7" ht="12" customHeight="1">
      <c r="A472" s="386" t="s">
        <v>164</v>
      </c>
      <c r="B472" s="386"/>
      <c r="C472" s="386"/>
      <c r="D472" s="130">
        <f t="shared" ref="D472:F476" si="140">D473</f>
        <v>0</v>
      </c>
      <c r="E472" s="95">
        <f t="shared" si="140"/>
        <v>0</v>
      </c>
      <c r="F472" s="273">
        <f t="shared" si="140"/>
        <v>0</v>
      </c>
      <c r="G472" s="140" t="e">
        <f t="shared" si="126"/>
        <v>#DIV/0!</v>
      </c>
    </row>
    <row r="473" spans="1:7" ht="12" customHeight="1">
      <c r="A473" s="387" t="s">
        <v>111</v>
      </c>
      <c r="B473" s="387"/>
      <c r="C473" s="387"/>
      <c r="D473" s="242">
        <f t="shared" si="140"/>
        <v>0</v>
      </c>
      <c r="E473" s="96">
        <f t="shared" si="140"/>
        <v>0</v>
      </c>
      <c r="F473" s="274">
        <f t="shared" si="140"/>
        <v>0</v>
      </c>
      <c r="G473" s="141" t="e">
        <f t="shared" si="126"/>
        <v>#DIV/0!</v>
      </c>
    </row>
    <row r="474" spans="1:7" ht="12" customHeight="1">
      <c r="A474" s="388" t="s">
        <v>165</v>
      </c>
      <c r="B474" s="389"/>
      <c r="C474" s="389"/>
      <c r="D474" s="243">
        <f t="shared" si="140"/>
        <v>0</v>
      </c>
      <c r="E474" s="97">
        <f t="shared" si="140"/>
        <v>0</v>
      </c>
      <c r="F474" s="275">
        <f t="shared" si="140"/>
        <v>0</v>
      </c>
      <c r="G474" s="142" t="e">
        <f t="shared" si="126"/>
        <v>#DIV/0!</v>
      </c>
    </row>
    <row r="475" spans="1:7" ht="24" customHeight="1">
      <c r="A475" s="390" t="s">
        <v>98</v>
      </c>
      <c r="B475" s="391"/>
      <c r="C475" s="391"/>
      <c r="D475" s="244">
        <f t="shared" si="140"/>
        <v>0</v>
      </c>
      <c r="E475" s="98">
        <f t="shared" si="140"/>
        <v>0</v>
      </c>
      <c r="F475" s="179">
        <f t="shared" si="140"/>
        <v>0</v>
      </c>
      <c r="G475" s="143" t="e">
        <f t="shared" si="126"/>
        <v>#DIV/0!</v>
      </c>
    </row>
    <row r="476" spans="1:7" ht="12" customHeight="1">
      <c r="A476" s="26"/>
      <c r="B476" s="35">
        <v>4</v>
      </c>
      <c r="C476" s="36" t="s">
        <v>166</v>
      </c>
      <c r="D476" s="248">
        <f t="shared" si="140"/>
        <v>0</v>
      </c>
      <c r="E476" s="101">
        <f t="shared" si="140"/>
        <v>0</v>
      </c>
      <c r="F476" s="181">
        <f t="shared" si="140"/>
        <v>0</v>
      </c>
      <c r="G476" s="139" t="e">
        <f t="shared" si="126"/>
        <v>#DIV/0!</v>
      </c>
    </row>
    <row r="477" spans="1:7" ht="12" customHeight="1">
      <c r="A477" s="56"/>
      <c r="B477" s="57">
        <v>42</v>
      </c>
      <c r="C477" s="58" t="s">
        <v>112</v>
      </c>
      <c r="D477" s="245">
        <f>SUM(D478:D478)</f>
        <v>0</v>
      </c>
      <c r="E477" s="99">
        <f>SUM(E478:E478)</f>
        <v>0</v>
      </c>
      <c r="F477" s="276">
        <f>SUM(F478:F478)</f>
        <v>0</v>
      </c>
      <c r="G477" s="139" t="e">
        <f t="shared" si="126"/>
        <v>#DIV/0!</v>
      </c>
    </row>
    <row r="478" spans="1:7" ht="12" customHeight="1">
      <c r="A478" s="26"/>
      <c r="B478" s="37">
        <v>426</v>
      </c>
      <c r="C478" s="39" t="s">
        <v>39</v>
      </c>
      <c r="D478" s="180">
        <v>0</v>
      </c>
      <c r="E478" s="121">
        <f t="shared" ref="E478" si="141">F478-D478</f>
        <v>0</v>
      </c>
      <c r="F478" s="180">
        <v>0</v>
      </c>
      <c r="G478" s="139" t="e">
        <f>F478/D478*100</f>
        <v>#DIV/0!</v>
      </c>
    </row>
    <row r="479" spans="1:7" ht="12" customHeight="1">
      <c r="A479" s="26"/>
      <c r="B479" s="59"/>
      <c r="C479" s="60"/>
      <c r="D479" s="185"/>
      <c r="E479" s="115"/>
      <c r="F479" s="185"/>
      <c r="G479" s="158"/>
    </row>
    <row r="480" spans="1:7" ht="12" customHeight="1">
      <c r="A480" s="26"/>
      <c r="B480" s="59"/>
      <c r="C480" s="60"/>
      <c r="D480" s="185"/>
      <c r="E480" s="115"/>
      <c r="F480" s="185"/>
      <c r="G480" s="158"/>
    </row>
    <row r="481" spans="1:7" ht="1.5" customHeight="1">
      <c r="A481" s="26"/>
      <c r="B481" s="59"/>
      <c r="C481" s="60"/>
      <c r="D481" s="185"/>
      <c r="E481" s="115"/>
      <c r="F481" s="185"/>
      <c r="G481" s="158"/>
    </row>
    <row r="482" spans="1:7" ht="26.25" customHeight="1">
      <c r="A482" s="392" t="s">
        <v>113</v>
      </c>
      <c r="B482" s="392"/>
      <c r="C482" s="392"/>
      <c r="D482" s="392"/>
      <c r="E482" s="392"/>
      <c r="F482" s="392"/>
      <c r="G482" s="159"/>
    </row>
    <row r="483" spans="1:7" ht="12" customHeight="1">
      <c r="A483" s="61"/>
      <c r="B483" s="61"/>
      <c r="C483" s="61"/>
      <c r="D483" s="186"/>
      <c r="E483" s="116"/>
      <c r="F483" s="186"/>
      <c r="G483" s="158"/>
    </row>
    <row r="484" spans="1:7" ht="12" customHeight="1">
      <c r="A484" s="61"/>
      <c r="B484" s="61"/>
      <c r="C484" s="61"/>
      <c r="D484" s="186"/>
      <c r="E484" s="116"/>
      <c r="F484" s="186"/>
      <c r="G484" s="158"/>
    </row>
    <row r="485" spans="1:7" ht="12" customHeight="1">
      <c r="A485" s="393" t="s">
        <v>114</v>
      </c>
      <c r="B485" s="393"/>
      <c r="C485" s="393"/>
      <c r="D485" s="393"/>
      <c r="E485" s="393"/>
      <c r="F485" s="393"/>
      <c r="G485" s="158"/>
    </row>
    <row r="486" spans="1:7" ht="12" customHeight="1">
      <c r="A486" s="383" t="s">
        <v>292</v>
      </c>
      <c r="B486" s="383"/>
      <c r="C486" s="383"/>
      <c r="D486" s="383"/>
      <c r="E486" s="383"/>
      <c r="F486" s="187"/>
      <c r="G486" s="158"/>
    </row>
    <row r="487" spans="1:7" ht="12" customHeight="1">
      <c r="A487" s="381"/>
      <c r="B487" s="381"/>
      <c r="C487" s="381"/>
      <c r="D487" s="187"/>
      <c r="E487" s="67"/>
      <c r="F487" s="298"/>
      <c r="G487" s="158"/>
    </row>
    <row r="488" spans="1:7" ht="12" customHeight="1">
      <c r="A488" s="62"/>
      <c r="B488" s="62"/>
      <c r="C488" s="62"/>
      <c r="D488" s="187"/>
      <c r="E488" s="67"/>
      <c r="F488" s="298"/>
      <c r="G488" s="158"/>
    </row>
    <row r="489" spans="1:7" ht="12" customHeight="1">
      <c r="A489" s="379" t="s">
        <v>115</v>
      </c>
      <c r="B489" s="379"/>
      <c r="C489" s="379"/>
      <c r="D489" s="379"/>
      <c r="E489" s="379"/>
      <c r="F489" s="379"/>
      <c r="G489" s="161"/>
    </row>
    <row r="490" spans="1:7" ht="11.25" customHeight="1">
      <c r="A490" s="384" t="s">
        <v>116</v>
      </c>
      <c r="B490" s="384"/>
      <c r="C490" s="384"/>
      <c r="D490" s="384"/>
      <c r="E490" s="384"/>
      <c r="F490" s="384"/>
      <c r="G490" s="162"/>
    </row>
    <row r="491" spans="1:7" ht="11.25" customHeight="1">
      <c r="A491" s="385" t="s">
        <v>117</v>
      </c>
      <c r="B491" s="385"/>
      <c r="C491" s="385"/>
      <c r="D491" s="385"/>
      <c r="E491" s="385"/>
      <c r="F491" s="385"/>
      <c r="G491" s="163"/>
    </row>
    <row r="492" spans="1:7" ht="11.25" customHeight="1">
      <c r="A492" s="26"/>
      <c r="B492" s="422" t="s">
        <v>297</v>
      </c>
      <c r="C492" s="422"/>
      <c r="D492" s="187"/>
      <c r="E492" s="67"/>
      <c r="F492" s="298"/>
      <c r="G492" s="158"/>
    </row>
    <row r="493" spans="1:7" ht="11.25" customHeight="1">
      <c r="A493" s="26"/>
      <c r="B493" s="421" t="s">
        <v>298</v>
      </c>
      <c r="C493" s="421"/>
      <c r="D493" s="187"/>
      <c r="E493" s="67"/>
      <c r="F493" s="298"/>
      <c r="G493" s="158"/>
    </row>
    <row r="494" spans="1:7" ht="11.25" customHeight="1">
      <c r="A494" s="26"/>
      <c r="B494" s="420" t="s">
        <v>299</v>
      </c>
      <c r="C494" s="420"/>
      <c r="D494" s="187"/>
      <c r="E494" s="67"/>
      <c r="F494" s="298"/>
      <c r="G494" s="158"/>
    </row>
    <row r="495" spans="1:7" ht="12" customHeight="1">
      <c r="A495" s="26"/>
      <c r="B495" s="64"/>
      <c r="C495" s="63"/>
      <c r="D495" s="187"/>
      <c r="E495" s="67"/>
      <c r="F495" s="298"/>
      <c r="G495" s="158"/>
    </row>
    <row r="496" spans="1:7" ht="12" customHeight="1">
      <c r="A496" s="379" t="s">
        <v>118</v>
      </c>
      <c r="B496" s="379"/>
      <c r="C496" s="379"/>
      <c r="D496" s="379"/>
      <c r="E496" s="379"/>
      <c r="F496" s="379"/>
      <c r="G496" s="161"/>
    </row>
    <row r="497" spans="1:8" ht="12" customHeight="1">
      <c r="A497" s="380" t="s">
        <v>300</v>
      </c>
      <c r="B497" s="381"/>
      <c r="C497" s="381"/>
      <c r="D497" s="381"/>
      <c r="E497" s="381"/>
      <c r="F497" s="381"/>
      <c r="G497" s="164"/>
    </row>
    <row r="498" spans="1:8" ht="12" customHeight="1">
      <c r="A498"/>
      <c r="B498"/>
      <c r="C498"/>
      <c r="D498"/>
      <c r="E498"/>
      <c r="F498" s="299"/>
      <c r="G498" s="164"/>
    </row>
    <row r="499" spans="1:8" ht="12" customHeight="1">
      <c r="A499"/>
      <c r="B499"/>
      <c r="C499"/>
      <c r="D499"/>
      <c r="E499"/>
      <c r="F499" s="299"/>
      <c r="G499" s="164"/>
      <c r="H499" s="307"/>
    </row>
    <row r="500" spans="1:8" ht="12" customHeight="1">
      <c r="A500"/>
      <c r="B500"/>
      <c r="C500"/>
      <c r="D500"/>
      <c r="E500"/>
      <c r="F500" s="299"/>
      <c r="G500" s="164"/>
      <c r="H500" s="307"/>
    </row>
    <row r="501" spans="1:8" ht="12" customHeight="1">
      <c r="A501"/>
      <c r="B501"/>
      <c r="C501"/>
      <c r="D501"/>
      <c r="E501"/>
      <c r="F501" s="299"/>
      <c r="G501" s="164"/>
      <c r="H501" s="307"/>
    </row>
    <row r="502" spans="1:8" ht="12" customHeight="1">
      <c r="A502" s="65"/>
      <c r="B502" s="65"/>
      <c r="C502" s="65"/>
      <c r="D502" s="186"/>
      <c r="E502" s="116"/>
      <c r="F502" s="186"/>
      <c r="G502" s="160"/>
      <c r="H502" s="307"/>
    </row>
    <row r="503" spans="1:8" ht="12" customHeight="1">
      <c r="A503" s="26"/>
      <c r="B503" s="382" t="s">
        <v>119</v>
      </c>
      <c r="C503" s="382"/>
      <c r="D503" s="188">
        <v>2025</v>
      </c>
      <c r="E503" s="119" t="s">
        <v>275</v>
      </c>
      <c r="F503" s="119" t="s">
        <v>288</v>
      </c>
      <c r="G503" s="135"/>
      <c r="H503" s="307"/>
    </row>
    <row r="504" spans="1:8" ht="12" customHeight="1">
      <c r="A504" s="26"/>
      <c r="B504" s="378" t="s">
        <v>120</v>
      </c>
      <c r="C504" s="378"/>
      <c r="D504" s="189">
        <f>'Opći dio'!D9</f>
        <v>343050</v>
      </c>
      <c r="E504" s="117">
        <f>F504-D504</f>
        <v>-185675</v>
      </c>
      <c r="F504" s="300">
        <v>157375</v>
      </c>
      <c r="G504" s="211">
        <f>F504/D504*100</f>
        <v>45.875236845940826</v>
      </c>
      <c r="H504" s="307"/>
    </row>
    <row r="505" spans="1:8" ht="12" customHeight="1">
      <c r="A505" s="26"/>
      <c r="B505" s="378" t="s">
        <v>121</v>
      </c>
      <c r="C505" s="378"/>
      <c r="D505" s="189">
        <f>'Opći dio'!D20</f>
        <v>131049</v>
      </c>
      <c r="E505" s="117">
        <f t="shared" ref="E505:E512" si="142">F505-D505</f>
        <v>-115499</v>
      </c>
      <c r="F505" s="300">
        <f>'Opći dio'!F23</f>
        <v>15550</v>
      </c>
      <c r="G505" s="211">
        <f t="shared" ref="G505:G512" si="143">F505/D505*100</f>
        <v>11.865790658455998</v>
      </c>
      <c r="H505" s="307"/>
    </row>
    <row r="506" spans="1:8" ht="12" customHeight="1">
      <c r="A506" s="26"/>
      <c r="B506" s="378" t="s">
        <v>122</v>
      </c>
      <c r="C506" s="378"/>
      <c r="D506" s="189">
        <v>108425</v>
      </c>
      <c r="E506" s="117">
        <f t="shared" si="142"/>
        <v>0</v>
      </c>
      <c r="F506" s="300">
        <v>108425</v>
      </c>
      <c r="G506" s="211">
        <f t="shared" si="143"/>
        <v>100</v>
      </c>
      <c r="H506" s="307"/>
    </row>
    <row r="507" spans="1:8" ht="12" customHeight="1">
      <c r="A507" s="26"/>
      <c r="B507" s="378" t="s">
        <v>123</v>
      </c>
      <c r="C507" s="378"/>
      <c r="D507" s="189">
        <f>'Opći dio'!D13</f>
        <v>1209300</v>
      </c>
      <c r="E507" s="117">
        <f t="shared" si="142"/>
        <v>-279300</v>
      </c>
      <c r="F507" s="300">
        <f>'Opći dio'!F13</f>
        <v>930000</v>
      </c>
      <c r="G507" s="211">
        <f t="shared" si="143"/>
        <v>76.903994046142401</v>
      </c>
      <c r="H507" s="307"/>
    </row>
    <row r="508" spans="1:8" ht="12" customHeight="1">
      <c r="A508" s="26"/>
      <c r="B508" s="378" t="s">
        <v>124</v>
      </c>
      <c r="C508" s="378"/>
      <c r="D508" s="189">
        <v>0</v>
      </c>
      <c r="E508" s="117">
        <f t="shared" si="142"/>
        <v>0</v>
      </c>
      <c r="F508" s="300">
        <v>0</v>
      </c>
      <c r="G508" s="211">
        <v>0</v>
      </c>
      <c r="H508" s="307"/>
    </row>
    <row r="509" spans="1:8" ht="12" customHeight="1">
      <c r="A509" s="26"/>
      <c r="B509" s="120" t="s">
        <v>125</v>
      </c>
      <c r="C509" s="120"/>
      <c r="D509" s="189">
        <f>'Opći dio'!D17</f>
        <v>168375</v>
      </c>
      <c r="E509" s="117">
        <f t="shared" si="142"/>
        <v>-131605</v>
      </c>
      <c r="F509" s="300">
        <f>'Opći dio'!F17</f>
        <v>36770</v>
      </c>
      <c r="G509" s="211">
        <f t="shared" si="143"/>
        <v>21.838158871566442</v>
      </c>
      <c r="H509" s="307"/>
    </row>
    <row r="510" spans="1:8" ht="12" customHeight="1">
      <c r="A510" s="26"/>
      <c r="B510" s="378" t="s">
        <v>126</v>
      </c>
      <c r="C510" s="378"/>
      <c r="D510" s="189">
        <f>Naslovna!E18</f>
        <v>0</v>
      </c>
      <c r="E510" s="117">
        <f t="shared" si="142"/>
        <v>85000</v>
      </c>
      <c r="F510" s="300">
        <f>Naslovna!G18</f>
        <v>85000</v>
      </c>
      <c r="G510" s="211">
        <v>0</v>
      </c>
      <c r="H510" s="307"/>
    </row>
    <row r="511" spans="1:8" ht="12" customHeight="1">
      <c r="A511" s="26"/>
      <c r="B511" s="376" t="s">
        <v>127</v>
      </c>
      <c r="C511" s="376"/>
      <c r="D511" s="189">
        <v>87054</v>
      </c>
      <c r="E511" s="117">
        <f t="shared" si="142"/>
        <v>208908</v>
      </c>
      <c r="F511" s="300">
        <f>Naslovna!G23</f>
        <v>295962</v>
      </c>
      <c r="G511" s="211">
        <f t="shared" si="143"/>
        <v>339.97518781446001</v>
      </c>
      <c r="H511" s="307"/>
    </row>
    <row r="512" spans="1:8" ht="12" customHeight="1">
      <c r="A512" s="26"/>
      <c r="B512" s="377" t="s">
        <v>128</v>
      </c>
      <c r="C512" s="377"/>
      <c r="D512" s="190">
        <v>2227080</v>
      </c>
      <c r="E512" s="117">
        <f t="shared" si="142"/>
        <v>-597998</v>
      </c>
      <c r="F512" s="301">
        <f>SUM(F504:F511)</f>
        <v>1629082</v>
      </c>
      <c r="G512" s="211">
        <f t="shared" si="143"/>
        <v>73.148786752159779</v>
      </c>
    </row>
  </sheetData>
  <mergeCells count="240">
    <mergeCell ref="B494:C494"/>
    <mergeCell ref="B493:C493"/>
    <mergeCell ref="B492:C492"/>
    <mergeCell ref="A3:B3"/>
    <mergeCell ref="A7:C7"/>
    <mergeCell ref="A8:C8"/>
    <mergeCell ref="A9:C9"/>
    <mergeCell ref="A10:C10"/>
    <mergeCell ref="A21:C21"/>
    <mergeCell ref="A25:C25"/>
    <mergeCell ref="A26:C26"/>
    <mergeCell ref="A27:C27"/>
    <mergeCell ref="A28:C28"/>
    <mergeCell ref="A29:C29"/>
    <mergeCell ref="A11:C11"/>
    <mergeCell ref="A12:C12"/>
    <mergeCell ref="A13:C13"/>
    <mergeCell ref="A18:C18"/>
    <mergeCell ref="A19:C19"/>
    <mergeCell ref="A20:C20"/>
    <mergeCell ref="A53:C53"/>
    <mergeCell ref="A54:C54"/>
    <mergeCell ref="A63:C63"/>
    <mergeCell ref="A64:C64"/>
    <mergeCell ref="A65:C65"/>
    <mergeCell ref="A69:C69"/>
    <mergeCell ref="A30:C30"/>
    <mergeCell ref="A46:C46"/>
    <mergeCell ref="A47:C47"/>
    <mergeCell ref="A48:C48"/>
    <mergeCell ref="A52:C52"/>
    <mergeCell ref="A89:C89"/>
    <mergeCell ref="A95:C95"/>
    <mergeCell ref="A96:C96"/>
    <mergeCell ref="A97:C97"/>
    <mergeCell ref="A98:C98"/>
    <mergeCell ref="A105:C105"/>
    <mergeCell ref="A70:C70"/>
    <mergeCell ref="A71:C71"/>
    <mergeCell ref="A72:C72"/>
    <mergeCell ref="A73:C73"/>
    <mergeCell ref="A87:C87"/>
    <mergeCell ref="A88:C88"/>
    <mergeCell ref="A116:C116"/>
    <mergeCell ref="A117:C117"/>
    <mergeCell ref="A118:C118"/>
    <mergeCell ref="A123:C123"/>
    <mergeCell ref="A124:C124"/>
    <mergeCell ref="A125:C125"/>
    <mergeCell ref="A106:C106"/>
    <mergeCell ref="A107:C107"/>
    <mergeCell ref="A108:C108"/>
    <mergeCell ref="A109:C109"/>
    <mergeCell ref="A110:C110"/>
    <mergeCell ref="A111:C111"/>
    <mergeCell ref="A142:C142"/>
    <mergeCell ref="A147:C147"/>
    <mergeCell ref="A148:C148"/>
    <mergeCell ref="A149:C149"/>
    <mergeCell ref="A154:C154"/>
    <mergeCell ref="A155:C155"/>
    <mergeCell ref="A126:C126"/>
    <mergeCell ref="A131:C131"/>
    <mergeCell ref="A132:C132"/>
    <mergeCell ref="A133:C133"/>
    <mergeCell ref="A140:C140"/>
    <mergeCell ref="A141:C141"/>
    <mergeCell ref="A168:C168"/>
    <mergeCell ref="A169:C169"/>
    <mergeCell ref="A176:C176"/>
    <mergeCell ref="A177:C177"/>
    <mergeCell ref="A178:C178"/>
    <mergeCell ref="A179:C179"/>
    <mergeCell ref="A156:C156"/>
    <mergeCell ref="A157:C157"/>
    <mergeCell ref="A158:C158"/>
    <mergeCell ref="A159:C159"/>
    <mergeCell ref="A166:C166"/>
    <mergeCell ref="A167:C167"/>
    <mergeCell ref="A199:C199"/>
    <mergeCell ref="A200:C200"/>
    <mergeCell ref="A201:C201"/>
    <mergeCell ref="A202:C202"/>
    <mergeCell ref="A207:C207"/>
    <mergeCell ref="A208:C208"/>
    <mergeCell ref="A186:C186"/>
    <mergeCell ref="A187:C187"/>
    <mergeCell ref="A188:C188"/>
    <mergeCell ref="A189:C189"/>
    <mergeCell ref="A190:C190"/>
    <mergeCell ref="A198:C198"/>
    <mergeCell ref="A226:C226"/>
    <mergeCell ref="A227:C227"/>
    <mergeCell ref="A228:C228"/>
    <mergeCell ref="A235:C235"/>
    <mergeCell ref="A236:C236"/>
    <mergeCell ref="A237:C237"/>
    <mergeCell ref="A209:C209"/>
    <mergeCell ref="A210:C210"/>
    <mergeCell ref="A211:C211"/>
    <mergeCell ref="A223:C223"/>
    <mergeCell ref="A224:C224"/>
    <mergeCell ref="A225:C225"/>
    <mergeCell ref="A253:C253"/>
    <mergeCell ref="A254:C254"/>
    <mergeCell ref="A255:C255"/>
    <mergeCell ref="A266:C266"/>
    <mergeCell ref="A267:C267"/>
    <mergeCell ref="A238:C238"/>
    <mergeCell ref="A245:C245"/>
    <mergeCell ref="A246:C246"/>
    <mergeCell ref="A247:C247"/>
    <mergeCell ref="A248:C248"/>
    <mergeCell ref="A252:C252"/>
    <mergeCell ref="A259:C259"/>
    <mergeCell ref="A260:C260"/>
    <mergeCell ref="A261:C261"/>
    <mergeCell ref="A262:C262"/>
    <mergeCell ref="A282:C282"/>
    <mergeCell ref="A283:C283"/>
    <mergeCell ref="A284:C284"/>
    <mergeCell ref="A285:C285"/>
    <mergeCell ref="A290:C290"/>
    <mergeCell ref="A291:C291"/>
    <mergeCell ref="A268:C268"/>
    <mergeCell ref="A269:C269"/>
    <mergeCell ref="A270:C270"/>
    <mergeCell ref="A274:C274"/>
    <mergeCell ref="A275:C275"/>
    <mergeCell ref="A276:C276"/>
    <mergeCell ref="A312:C312"/>
    <mergeCell ref="A313:C313"/>
    <mergeCell ref="A314:C314"/>
    <mergeCell ref="A315:C315"/>
    <mergeCell ref="A321:C321"/>
    <mergeCell ref="A322:C322"/>
    <mergeCell ref="A292:C292"/>
    <mergeCell ref="A304:C304"/>
    <mergeCell ref="A305:C305"/>
    <mergeCell ref="A306:C306"/>
    <mergeCell ref="A307:C307"/>
    <mergeCell ref="A308:C308"/>
    <mergeCell ref="A297:C297"/>
    <mergeCell ref="A298:C298"/>
    <mergeCell ref="A299:C299"/>
    <mergeCell ref="A335:C335"/>
    <mergeCell ref="A336:C336"/>
    <mergeCell ref="A337:C337"/>
    <mergeCell ref="A341:C341"/>
    <mergeCell ref="A342:C342"/>
    <mergeCell ref="A343:C343"/>
    <mergeCell ref="A323:C323"/>
    <mergeCell ref="A324:C324"/>
    <mergeCell ref="A325:C325"/>
    <mergeCell ref="A329:C329"/>
    <mergeCell ref="A330:C330"/>
    <mergeCell ref="A331:C331"/>
    <mergeCell ref="A357:C357"/>
    <mergeCell ref="A358:C358"/>
    <mergeCell ref="A359:C359"/>
    <mergeCell ref="A365:C365"/>
    <mergeCell ref="A366:C366"/>
    <mergeCell ref="A367:C367"/>
    <mergeCell ref="A344:C344"/>
    <mergeCell ref="A349:C349"/>
    <mergeCell ref="A350:C350"/>
    <mergeCell ref="A351:C351"/>
    <mergeCell ref="A355:C355"/>
    <mergeCell ref="A356:C356"/>
    <mergeCell ref="A383:C383"/>
    <mergeCell ref="A384:C384"/>
    <mergeCell ref="A385:C385"/>
    <mergeCell ref="A389:C389"/>
    <mergeCell ref="A390:C390"/>
    <mergeCell ref="A391:C391"/>
    <mergeCell ref="A368:C368"/>
    <mergeCell ref="A372:C372"/>
    <mergeCell ref="A373:C373"/>
    <mergeCell ref="A374:C374"/>
    <mergeCell ref="A375:C375"/>
    <mergeCell ref="A376:C376"/>
    <mergeCell ref="A404:C404"/>
    <mergeCell ref="A408:C408"/>
    <mergeCell ref="A409:C409"/>
    <mergeCell ref="A410:C410"/>
    <mergeCell ref="A417:C417"/>
    <mergeCell ref="A418:C418"/>
    <mergeCell ref="A395:C395"/>
    <mergeCell ref="A396:C396"/>
    <mergeCell ref="A397:C397"/>
    <mergeCell ref="A398:C398"/>
    <mergeCell ref="A402:C402"/>
    <mergeCell ref="A403:C403"/>
    <mergeCell ref="A428:C428"/>
    <mergeCell ref="A434:C434"/>
    <mergeCell ref="A435:C435"/>
    <mergeCell ref="A436:C436"/>
    <mergeCell ref="A440:C440"/>
    <mergeCell ref="A441:C441"/>
    <mergeCell ref="A419:C419"/>
    <mergeCell ref="A423:C423"/>
    <mergeCell ref="A424:C424"/>
    <mergeCell ref="A425:C425"/>
    <mergeCell ref="A426:C426"/>
    <mergeCell ref="A427:C427"/>
    <mergeCell ref="A458:C458"/>
    <mergeCell ref="A459:C459"/>
    <mergeCell ref="A460:C460"/>
    <mergeCell ref="A461:C461"/>
    <mergeCell ref="A471:C471"/>
    <mergeCell ref="A442:C442"/>
    <mergeCell ref="A446:C446"/>
    <mergeCell ref="A447:C447"/>
    <mergeCell ref="A448:C448"/>
    <mergeCell ref="A452:C452"/>
    <mergeCell ref="A453:C453"/>
    <mergeCell ref="A4:G4"/>
    <mergeCell ref="B511:C511"/>
    <mergeCell ref="B512:C512"/>
    <mergeCell ref="B505:C505"/>
    <mergeCell ref="B506:C506"/>
    <mergeCell ref="B507:C507"/>
    <mergeCell ref="B508:C508"/>
    <mergeCell ref="B510:C510"/>
    <mergeCell ref="A496:F496"/>
    <mergeCell ref="A497:F497"/>
    <mergeCell ref="B503:C503"/>
    <mergeCell ref="B504:C504"/>
    <mergeCell ref="A486:E486"/>
    <mergeCell ref="A487:C487"/>
    <mergeCell ref="A489:F489"/>
    <mergeCell ref="A490:F490"/>
    <mergeCell ref="A491:F491"/>
    <mergeCell ref="A472:C472"/>
    <mergeCell ref="A473:C473"/>
    <mergeCell ref="A474:C474"/>
    <mergeCell ref="A475:C475"/>
    <mergeCell ref="A482:F482"/>
    <mergeCell ref="A485:F485"/>
    <mergeCell ref="A454:C454"/>
  </mergeCells>
  <pageMargins left="0.51181102362204722" right="0.31496062992125984" top="1.1417322834645669" bottom="1.1417322834645669" header="0.74803149606299213" footer="0.74803149606299213"/>
  <pageSetup paperSize="9" fitToWidth="0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G24"/>
  <sheetViews>
    <sheetView tabSelected="1" workbookViewId="0">
      <selection activeCell="J17" sqref="J17"/>
    </sheetView>
  </sheetViews>
  <sheetFormatPr defaultRowHeight="15.75"/>
  <cols>
    <col min="1" max="1" width="4.125" customWidth="1"/>
    <col min="2" max="2" width="18.25" customWidth="1"/>
    <col min="3" max="3" width="10.125" customWidth="1"/>
    <col min="4" max="4" width="12" style="206" customWidth="1"/>
    <col min="5" max="5" width="11.625" style="202" customWidth="1"/>
    <col min="6" max="6" width="11.125" style="202" customWidth="1"/>
    <col min="7" max="7" width="5.875" customWidth="1"/>
    <col min="8" max="1019" width="8.125" customWidth="1"/>
  </cols>
  <sheetData>
    <row r="2" spans="1:7" ht="18">
      <c r="A2" s="434" t="s">
        <v>117</v>
      </c>
      <c r="B2" s="435"/>
      <c r="C2" s="435"/>
    </row>
    <row r="3" spans="1:7" ht="15.75" customHeight="1">
      <c r="D3" s="436"/>
      <c r="E3" s="436"/>
    </row>
    <row r="4" spans="1:7" ht="15.75" customHeight="1">
      <c r="A4" s="333" t="s">
        <v>282</v>
      </c>
      <c r="B4" s="333"/>
      <c r="C4" s="333"/>
      <c r="D4" s="333"/>
      <c r="E4" s="333"/>
      <c r="F4" s="333"/>
      <c r="G4" s="333"/>
    </row>
    <row r="5" spans="1:7" ht="15.75" customHeight="1">
      <c r="B5" s="437" t="s">
        <v>250</v>
      </c>
      <c r="C5" s="437"/>
      <c r="D5" s="437"/>
      <c r="E5" s="437"/>
      <c r="F5" s="437"/>
      <c r="G5" s="437"/>
    </row>
    <row r="6" spans="1:7" ht="30" customHeight="1">
      <c r="A6" s="216" t="s">
        <v>44</v>
      </c>
      <c r="B6" s="443" t="s">
        <v>45</v>
      </c>
      <c r="C6" s="444"/>
      <c r="D6" s="177" t="s">
        <v>267</v>
      </c>
      <c r="E6" s="90" t="s">
        <v>275</v>
      </c>
      <c r="F6" s="91" t="s">
        <v>276</v>
      </c>
      <c r="G6" s="171" t="s">
        <v>286</v>
      </c>
    </row>
    <row r="7" spans="1:7">
      <c r="A7" s="438" t="s">
        <v>46</v>
      </c>
      <c r="B7" s="439"/>
      <c r="C7" s="440"/>
      <c r="D7" s="209">
        <f>SUM(D8+D12)</f>
        <v>2227080</v>
      </c>
      <c r="E7" s="210">
        <f>SUM(E8+E12)</f>
        <v>-598998</v>
      </c>
      <c r="F7" s="210">
        <f>F8+F12</f>
        <v>1629082</v>
      </c>
      <c r="G7" s="172">
        <f t="shared" ref="G7:G21" si="0">F7/E7*100</f>
        <v>-271.96785298114514</v>
      </c>
    </row>
    <row r="8" spans="1:7">
      <c r="A8" s="425" t="s">
        <v>47</v>
      </c>
      <c r="B8" s="425"/>
      <c r="C8" s="425"/>
      <c r="D8" s="203">
        <f>D9</f>
        <v>10560</v>
      </c>
      <c r="E8" s="170">
        <f>E9</f>
        <v>26940</v>
      </c>
      <c r="F8" s="170">
        <f>F9</f>
        <v>37500</v>
      </c>
      <c r="G8" s="173">
        <f t="shared" si="0"/>
        <v>139.19821826280622</v>
      </c>
    </row>
    <row r="9" spans="1:7" ht="15" customHeight="1">
      <c r="A9" s="35">
        <v>3</v>
      </c>
      <c r="B9" s="441" t="s">
        <v>257</v>
      </c>
      <c r="C9" s="441"/>
      <c r="D9" s="217">
        <f>SUM(D10:D11)</f>
        <v>10560</v>
      </c>
      <c r="E9" s="218">
        <f>SUM(E10:E11)</f>
        <v>26940</v>
      </c>
      <c r="F9" s="218">
        <f>SUM(F10:F11)</f>
        <v>37500</v>
      </c>
      <c r="G9" s="219">
        <f t="shared" si="0"/>
        <v>139.19821826280622</v>
      </c>
    </row>
    <row r="10" spans="1:7" ht="14.25" customHeight="1">
      <c r="A10" s="37">
        <v>32</v>
      </c>
      <c r="B10" s="442" t="s">
        <v>60</v>
      </c>
      <c r="C10" s="442"/>
      <c r="D10" s="204">
        <f>'Posebni dio'!D14</f>
        <v>9230</v>
      </c>
      <c r="E10" s="201">
        <f>'Posebni dio'!E14</f>
        <v>24770</v>
      </c>
      <c r="F10" s="201">
        <f>'Posebni dio'!F14</f>
        <v>34000</v>
      </c>
      <c r="G10" s="197">
        <f>F10/D10*100</f>
        <v>368.36403033586134</v>
      </c>
    </row>
    <row r="11" spans="1:7" ht="14.25" customHeight="1">
      <c r="A11" s="37">
        <v>38</v>
      </c>
      <c r="B11" s="432" t="s">
        <v>77</v>
      </c>
      <c r="C11" s="433"/>
      <c r="D11" s="204">
        <f>'Posebni dio'!D23</f>
        <v>1330</v>
      </c>
      <c r="E11" s="201">
        <f>'Posebni dio'!E23</f>
        <v>2170</v>
      </c>
      <c r="F11" s="201">
        <f>'Posebni dio'!F23</f>
        <v>3500</v>
      </c>
      <c r="G11" s="197">
        <f>F11/D11*100</f>
        <v>263.15789473684214</v>
      </c>
    </row>
    <row r="12" spans="1:7">
      <c r="A12" s="426" t="s">
        <v>135</v>
      </c>
      <c r="B12" s="447"/>
      <c r="C12" s="448"/>
      <c r="D12" s="205">
        <f>SUM(D13+D21)</f>
        <v>2216520</v>
      </c>
      <c r="E12" s="205">
        <f>SUM(E13+E21)</f>
        <v>-625938</v>
      </c>
      <c r="F12" s="205">
        <f>SUM(F13+F21)</f>
        <v>1591582</v>
      </c>
      <c r="G12" s="174">
        <f t="shared" si="0"/>
        <v>-254.27150931881434</v>
      </c>
    </row>
    <row r="13" spans="1:7" ht="19.5" customHeight="1">
      <c r="A13" s="35">
        <v>3</v>
      </c>
      <c r="B13" s="449" t="s">
        <v>257</v>
      </c>
      <c r="C13" s="450"/>
      <c r="D13" s="217">
        <f>SUM(D14:D20)</f>
        <v>1034579</v>
      </c>
      <c r="E13" s="218">
        <f>SUM(E14:E20)</f>
        <v>48128</v>
      </c>
      <c r="F13" s="218">
        <f>SUM(F14:F20)</f>
        <v>1083707</v>
      </c>
      <c r="G13" s="219">
        <f t="shared" si="0"/>
        <v>2251.7183344414893</v>
      </c>
    </row>
    <row r="14" spans="1:7" ht="13.5" customHeight="1">
      <c r="A14" s="37">
        <v>31</v>
      </c>
      <c r="B14" s="445" t="s">
        <v>258</v>
      </c>
      <c r="C14" s="446"/>
      <c r="D14" s="204">
        <f>'Posebni dio'!D32+'Posebni dio'!D75+'Posebni dio'!D463</f>
        <v>245072</v>
      </c>
      <c r="E14" s="204">
        <f>'Posebni dio'!E32+'Posebni dio'!E75+'Posebni dio'!E463</f>
        <v>134498</v>
      </c>
      <c r="F14" s="204">
        <f>'Posebni dio'!F32+'Posebni dio'!F75+'Posebni dio'!F463</f>
        <v>379570</v>
      </c>
      <c r="G14" s="197">
        <f t="shared" ref="G14:G20" si="1">F14/D14*100</f>
        <v>154.88101455898675</v>
      </c>
    </row>
    <row r="15" spans="1:7" ht="15" customHeight="1">
      <c r="A15" s="37">
        <v>32</v>
      </c>
      <c r="B15" s="445" t="s">
        <v>60</v>
      </c>
      <c r="C15" s="446"/>
      <c r="D15" s="204">
        <f>'Posebni dio'!D36+'Posebni dio'!D56+'Posebni dio'!D67+'Posebni dio'!D79+'Posebni dio'!D113+'Posebni dio'!D120+'Posebni dio'!D128+'Posebni dio'!D135+'Posebni dio'!D144+'Posebni dio'!D151+'Posebni dio'!D192+'Posebni dio'!D240+'Posebni dio'!D257+'Posebni dio'!D264+'Posebni dio'!D294+'Posebni dio'!D363+'Posebni dio'!D380+'Posebni dio'!D412+'Posebni dio'!D467+'Posebni dio'!D216</f>
        <v>521707</v>
      </c>
      <c r="E15" s="204">
        <f>'Posebni dio'!E36+'Posebni dio'!E56+'Posebni dio'!E67+'Posebni dio'!E79+'Posebni dio'!E113+'Posebni dio'!E120+'Posebni dio'!E128+'Posebni dio'!E135+'Posebni dio'!E144+'Posebni dio'!E151+'Posebni dio'!E192+'Posebni dio'!E240+'Posebni dio'!E257+'Posebni dio'!E264+'Posebni dio'!E294+'Posebni dio'!E363+'Posebni dio'!E380+'Posebni dio'!E412+'Posebni dio'!E467+'Posebni dio'!E216</f>
        <v>-62720</v>
      </c>
      <c r="F15" s="204">
        <f>'Posebni dio'!F36+'Posebni dio'!F56+'Posebni dio'!F67+'Posebni dio'!F79+'Posebni dio'!F113+'Posebni dio'!F120+'Posebni dio'!F128+'Posebni dio'!F135+'Posebni dio'!F144+'Posebni dio'!F151+'Posebni dio'!F192+'Posebni dio'!F240+'Posebni dio'!F257+'Posebni dio'!F264+'Posebni dio'!F294+'Posebni dio'!F363+'Posebni dio'!F380+'Posebni dio'!F412+'Posebni dio'!F467+'Posebni dio'!F216</f>
        <v>458987</v>
      </c>
      <c r="G15" s="197">
        <f t="shared" si="1"/>
        <v>87.977926307295093</v>
      </c>
    </row>
    <row r="16" spans="1:7" ht="19.5" customHeight="1">
      <c r="A16" s="37">
        <v>34</v>
      </c>
      <c r="B16" s="445" t="s">
        <v>259</v>
      </c>
      <c r="C16" s="446"/>
      <c r="D16" s="204">
        <f>'Posebni dio'!D41</f>
        <v>5250</v>
      </c>
      <c r="E16" s="204">
        <f>'Posebni dio'!E41</f>
        <v>7750</v>
      </c>
      <c r="F16" s="204">
        <f>'Posebni dio'!F41</f>
        <v>13000</v>
      </c>
      <c r="G16" s="197">
        <f t="shared" si="1"/>
        <v>247.61904761904762</v>
      </c>
    </row>
    <row r="17" spans="1:7" ht="19.5" customHeight="1">
      <c r="A17" s="37">
        <v>35</v>
      </c>
      <c r="B17" s="39" t="s">
        <v>290</v>
      </c>
      <c r="C17" s="310"/>
      <c r="D17" s="204">
        <v>0</v>
      </c>
      <c r="E17" s="204">
        <f>F17-D17</f>
        <v>150</v>
      </c>
      <c r="F17" s="204">
        <f>'Posebni dio'!F243</f>
        <v>150</v>
      </c>
      <c r="G17" s="197"/>
    </row>
    <row r="18" spans="1:7" ht="32.25" customHeight="1">
      <c r="A18" s="37">
        <v>36</v>
      </c>
      <c r="B18" s="445" t="s">
        <v>260</v>
      </c>
      <c r="C18" s="446"/>
      <c r="D18" s="204">
        <f>'Posebni dio'!D218+'Posebni dio'!D272+'Posebni dio'!D280</f>
        <v>26500</v>
      </c>
      <c r="E18" s="204">
        <f>'Posebni dio'!E218+'Posebni dio'!E272+'Posebni dio'!E280</f>
        <v>-16500</v>
      </c>
      <c r="F18" s="204">
        <f>'Posebni dio'!F218+'Posebni dio'!F272+'Posebni dio'!F280+'Posebni dio'!F44</f>
        <v>11000</v>
      </c>
      <c r="G18" s="197">
        <f t="shared" si="1"/>
        <v>41.509433962264154</v>
      </c>
    </row>
    <row r="19" spans="1:7" ht="24.75" customHeight="1">
      <c r="A19" s="37">
        <v>37</v>
      </c>
      <c r="B19" s="445" t="s">
        <v>261</v>
      </c>
      <c r="C19" s="446"/>
      <c r="D19" s="204">
        <f>'Posebni dio'!D250+'Posebni dio'!D278+'Posebni dio'!D310+'Posebni dio'!D430+'Posebni dio'!D438+'Posebni dio'!D450+'Posebni dio'!D456</f>
        <v>139650</v>
      </c>
      <c r="E19" s="204">
        <f>'Posebni dio'!E250+'Posebni dio'!E278+'Posebni dio'!E310+'Posebni dio'!E430+'Posebni dio'!E438+'Posebni dio'!E450+'Posebni dio'!E456</f>
        <v>-14150</v>
      </c>
      <c r="F19" s="204">
        <f>'Posebni dio'!F250+'Posebni dio'!F278+'Posebni dio'!F310+'Posebni dio'!F430+'Posebni dio'!F438+'Posebni dio'!F450+'Posebni dio'!F456</f>
        <v>125500</v>
      </c>
      <c r="G19" s="197">
        <f t="shared" si="1"/>
        <v>89.867525957751525</v>
      </c>
    </row>
    <row r="20" spans="1:7" ht="18" customHeight="1">
      <c r="A20" s="37">
        <v>38</v>
      </c>
      <c r="B20" s="445" t="s">
        <v>77</v>
      </c>
      <c r="C20" s="446"/>
      <c r="D20" s="204">
        <f>'Posebni dio'!D50+'Posebni dio'!D221+'Posebni dio'!D327+'Posebni dio'!D333+'Posebni dio'!D339+'Posebni dio'!D346+'Posebni dio'!D353+'Posebni dio'!D361+'Posebni dio'!D378+'Posebni dio'!D387+'Posebni dio'!D415+'Posebni dio'!D421+'Posebni dio'!D432+'Posebni dio'!D444</f>
        <v>96400</v>
      </c>
      <c r="E20" s="204">
        <f>'Posebni dio'!E50+'Posebni dio'!E221+'Posebni dio'!E327+'Posebni dio'!E333+'Posebni dio'!E339+'Posebni dio'!E346+'Posebni dio'!E353+'Posebni dio'!E361+'Posebni dio'!E378+'Posebni dio'!E387+'Posebni dio'!E415+'Posebni dio'!E421+'Posebni dio'!E432+'Posebni dio'!E444</f>
        <v>-900</v>
      </c>
      <c r="F20" s="204">
        <f>'Posebni dio'!F50+'Posebni dio'!F221+'Posebni dio'!F327+'Posebni dio'!F333+'Posebni dio'!F339+'Posebni dio'!F346+'Posebni dio'!F353+'Posebni dio'!F361+'Posebni dio'!F378+'Posebni dio'!F387+'Posebni dio'!F415+'Posebni dio'!F421+'Posebni dio'!F432+'Posebni dio'!F444</f>
        <v>95500</v>
      </c>
      <c r="G20" s="197">
        <f t="shared" si="1"/>
        <v>99.066390041493776</v>
      </c>
    </row>
    <row r="21" spans="1:7" ht="26.25" customHeight="1">
      <c r="A21" s="35">
        <v>4</v>
      </c>
      <c r="B21" s="449" t="s">
        <v>68</v>
      </c>
      <c r="C21" s="450"/>
      <c r="D21" s="217">
        <f>SUM(D23:D24)</f>
        <v>1181941</v>
      </c>
      <c r="E21" s="218">
        <f>SUM(E23:E24)</f>
        <v>-674066</v>
      </c>
      <c r="F21" s="218">
        <f>SUM(F23:F24)</f>
        <v>507875</v>
      </c>
      <c r="G21" s="219">
        <f t="shared" si="0"/>
        <v>-75.344995890610122</v>
      </c>
    </row>
    <row r="22" spans="1:7" ht="26.25" customHeight="1">
      <c r="A22" s="37">
        <v>41</v>
      </c>
      <c r="B22" s="445" t="s">
        <v>269</v>
      </c>
      <c r="C22" s="446"/>
      <c r="D22" s="204">
        <v>0</v>
      </c>
      <c r="E22" s="201">
        <v>0</v>
      </c>
      <c r="F22" s="201">
        <v>0</v>
      </c>
      <c r="G22" s="197" t="e">
        <f t="shared" ref="G22:G24" si="2">F22/D22*100</f>
        <v>#DIV/0!</v>
      </c>
    </row>
    <row r="23" spans="1:7" ht="35.25" customHeight="1">
      <c r="A23" s="220">
        <v>42</v>
      </c>
      <c r="B23" s="451" t="s">
        <v>262</v>
      </c>
      <c r="C23" s="452"/>
      <c r="D23" s="204">
        <f>'Posebni dio'!D84+'Posebni dio'!D91+'Posebni dio'!D102+'Posebni dio'!D138+'Posebni dio'!D162+'Posebni dio'!D171+'Posebni dio'!D181+'Posebni dio'!D195+'Posebni dio'!D204+'Posebni dio'!D213+'Posebni dio'!D230+'Posebni dio'!D287+'Posebni dio'!D301+'Posebni dio'!D317+'Posebni dio'!D393+'Posebni dio'!D400+'Posebni dio'!D406+'Posebni dio'!D477</f>
        <v>489566</v>
      </c>
      <c r="E23" s="204">
        <f>'Posebni dio'!E84+'Posebni dio'!E91+'Posebni dio'!E102+'Posebni dio'!E138+'Posebni dio'!E162+'Posebni dio'!E171+'Posebni dio'!E181+'Posebni dio'!E195+'Posebni dio'!E204+'Posebni dio'!E213+'Posebni dio'!E230+'Posebni dio'!E287+'Posebni dio'!E301+'Posebni dio'!E317+'Posebni dio'!E393+'Posebni dio'!E400+'Posebni dio'!E406+'Posebni dio'!E477</f>
        <v>-128491</v>
      </c>
      <c r="F23" s="204">
        <f>'Posebni dio'!F84+'Posebni dio'!F91+'Posebni dio'!F102+'Posebni dio'!F138+'Posebni dio'!F162+'Posebni dio'!F171+'Posebni dio'!F181+'Posebni dio'!F195+'Posebni dio'!F204+'Posebni dio'!F213+'Posebni dio'!F230+'Posebni dio'!F287+'Posebni dio'!F301+'Posebni dio'!F317+'Posebni dio'!F393+'Posebni dio'!F400+'Posebni dio'!F406+'Posebni dio'!F477</f>
        <v>361075</v>
      </c>
      <c r="G23" s="197">
        <f t="shared" si="2"/>
        <v>73.754100570709568</v>
      </c>
    </row>
    <row r="24" spans="1:7" ht="24" customHeight="1">
      <c r="A24" s="37">
        <v>45</v>
      </c>
      <c r="B24" s="445" t="s">
        <v>263</v>
      </c>
      <c r="C24" s="446"/>
      <c r="D24" s="204">
        <f>'Posebni dio'!D61+'Posebni dio'!D100+'Posebni dio'!D174+'Posebni dio'!D184+'Posebni dio'!D233+'Posebni dio'!D319+'Posebni dio'!D370</f>
        <v>692375</v>
      </c>
      <c r="E24" s="204">
        <f>'Posebni dio'!E61+'Posebni dio'!E100+'Posebni dio'!E174+'Posebni dio'!E184+'Posebni dio'!E233+'Posebni dio'!E319+'Posebni dio'!E370</f>
        <v>-545575</v>
      </c>
      <c r="F24" s="204">
        <f>'Posebni dio'!F61+'Posebni dio'!F100+'Posebni dio'!F174+'Posebni dio'!F184+'Posebni dio'!F233+'Posebni dio'!F319+'Posebni dio'!F370</f>
        <v>146800</v>
      </c>
      <c r="G24" s="197">
        <f t="shared" si="2"/>
        <v>21.202383101642898</v>
      </c>
    </row>
  </sheetData>
  <mergeCells count="22">
    <mergeCell ref="B24:C24"/>
    <mergeCell ref="A12:C12"/>
    <mergeCell ref="B13:C13"/>
    <mergeCell ref="B14:C14"/>
    <mergeCell ref="B15:C15"/>
    <mergeCell ref="B16:C16"/>
    <mergeCell ref="B18:C18"/>
    <mergeCell ref="B19:C19"/>
    <mergeCell ref="B20:C20"/>
    <mergeCell ref="B21:C21"/>
    <mergeCell ref="B23:C23"/>
    <mergeCell ref="B22:C22"/>
    <mergeCell ref="B11:C11"/>
    <mergeCell ref="A2:C2"/>
    <mergeCell ref="D3:E3"/>
    <mergeCell ref="B5:G5"/>
    <mergeCell ref="A7:C7"/>
    <mergeCell ref="A8:C8"/>
    <mergeCell ref="B9:C9"/>
    <mergeCell ref="B10:C10"/>
    <mergeCell ref="A4:G4"/>
    <mergeCell ref="B6:C6"/>
  </mergeCells>
  <pageMargins left="0.51181102362204722" right="0.51181102362204722" top="0.74803149606299213" bottom="0.74803149606299213" header="0.74803149606299213" footer="0.74803149606299213"/>
  <pageSetup paperSize="9" fitToWidth="0" fitToHeight="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9"/>
  <sheetViews>
    <sheetView topLeftCell="A10" workbookViewId="0">
      <selection activeCell="E13" sqref="E13"/>
    </sheetView>
  </sheetViews>
  <sheetFormatPr defaultRowHeight="14.25"/>
  <cols>
    <col min="1" max="1" width="8.125" customWidth="1"/>
    <col min="2" max="2" width="55" customWidth="1"/>
    <col min="3" max="3" width="8.5" customWidth="1"/>
    <col min="4" max="4" width="9" customWidth="1"/>
    <col min="5" max="5" width="9.125" customWidth="1"/>
    <col min="6" max="6" width="5.25" customWidth="1"/>
    <col min="7" max="1018" width="8.125" customWidth="1"/>
  </cols>
  <sheetData>
    <row r="1" spans="1:6">
      <c r="A1" s="332"/>
      <c r="B1" s="332"/>
    </row>
    <row r="2" spans="1:6">
      <c r="A2" s="333" t="s">
        <v>117</v>
      </c>
      <c r="B2" s="333"/>
    </row>
    <row r="3" spans="1:6" ht="15">
      <c r="A3" s="332"/>
      <c r="B3" s="332"/>
      <c r="C3" s="261"/>
      <c r="D3" s="261"/>
      <c r="E3" s="261"/>
      <c r="F3" s="261"/>
    </row>
    <row r="4" spans="1:6">
      <c r="A4" s="333" t="s">
        <v>283</v>
      </c>
      <c r="B4" s="333"/>
    </row>
    <row r="5" spans="1:6">
      <c r="A5" s="334" t="s">
        <v>255</v>
      </c>
      <c r="B5" s="334"/>
      <c r="C5" s="262"/>
      <c r="D5" s="262"/>
      <c r="E5" s="262"/>
      <c r="F5" s="262"/>
    </row>
    <row r="6" spans="1:6" ht="40.5" customHeight="1">
      <c r="A6" s="341" t="s">
        <v>45</v>
      </c>
      <c r="B6" s="342"/>
      <c r="C6" s="177" t="s">
        <v>267</v>
      </c>
      <c r="D6" s="90" t="s">
        <v>275</v>
      </c>
      <c r="E6" s="91" t="s">
        <v>276</v>
      </c>
      <c r="F6" s="171" t="s">
        <v>286</v>
      </c>
    </row>
    <row r="7" spans="1:6">
      <c r="A7" s="335" t="s">
        <v>46</v>
      </c>
      <c r="B7" s="336"/>
      <c r="C7" s="198">
        <f>SUM(C8+C10)</f>
        <v>2227080</v>
      </c>
      <c r="D7" s="198">
        <f>SUM(D8+D10)</f>
        <v>1705465.19</v>
      </c>
      <c r="E7" s="198">
        <f>E8+E10</f>
        <v>1629082</v>
      </c>
      <c r="F7" s="172">
        <f t="shared" ref="F7:F10" si="0">E7/D7*100</f>
        <v>95.521269478387893</v>
      </c>
    </row>
    <row r="8" spans="1:6" ht="18.75" customHeight="1">
      <c r="A8" s="337" t="s">
        <v>47</v>
      </c>
      <c r="B8" s="340"/>
      <c r="C8" s="178">
        <f>C9</f>
        <v>10560</v>
      </c>
      <c r="D8" s="93">
        <f>D9</f>
        <v>26940</v>
      </c>
      <c r="E8" s="93">
        <f>E9</f>
        <v>37500</v>
      </c>
      <c r="F8" s="138">
        <f t="shared" si="0"/>
        <v>139.19821826280622</v>
      </c>
    </row>
    <row r="9" spans="1:6">
      <c r="A9" s="328" t="s">
        <v>48</v>
      </c>
      <c r="B9" s="339"/>
      <c r="C9" s="191">
        <f>'Posebni dio'!D9</f>
        <v>10560</v>
      </c>
      <c r="D9" s="191">
        <f>'Posebni dio'!E9</f>
        <v>26940</v>
      </c>
      <c r="E9" s="191">
        <f>'Posebni dio'!F9</f>
        <v>37500</v>
      </c>
      <c r="F9" s="139">
        <f>E9/C9*100</f>
        <v>355.11363636363637</v>
      </c>
    </row>
    <row r="10" spans="1:6" ht="16.5" customHeight="1">
      <c r="A10" s="337" t="s">
        <v>47</v>
      </c>
      <c r="B10" s="338"/>
      <c r="C10" s="200">
        <v>2216520</v>
      </c>
      <c r="D10" s="199">
        <v>1678525.19</v>
      </c>
      <c r="E10" s="199">
        <f>SUM(E11:E19)</f>
        <v>1591582</v>
      </c>
      <c r="F10" s="173">
        <f t="shared" si="0"/>
        <v>94.820263019109063</v>
      </c>
    </row>
    <row r="11" spans="1:6" ht="16.5" customHeight="1">
      <c r="A11" s="328" t="s">
        <v>56</v>
      </c>
      <c r="B11" s="329"/>
      <c r="C11" s="192">
        <f>'Posebni dio'!D26</f>
        <v>401564</v>
      </c>
      <c r="D11" s="192">
        <f>'Posebni dio'!E26</f>
        <v>134673</v>
      </c>
      <c r="E11" s="192">
        <f>'Posebni dio'!F26</f>
        <v>542237</v>
      </c>
      <c r="F11" s="139">
        <f t="shared" ref="F11:F19" si="1">E11/C11*100</f>
        <v>135.03127770417666</v>
      </c>
    </row>
    <row r="12" spans="1:6">
      <c r="A12" s="328" t="s">
        <v>66</v>
      </c>
      <c r="B12" s="329"/>
      <c r="C12" s="212">
        <f>'Posebni dio'!D105</f>
        <v>1093251</v>
      </c>
      <c r="D12" s="193">
        <f>'Posebni dio'!E105</f>
        <v>-718226</v>
      </c>
      <c r="E12" s="193">
        <f>'Posebni dio'!F105</f>
        <v>384025</v>
      </c>
      <c r="F12" s="139">
        <f t="shared" si="1"/>
        <v>35.126883030520894</v>
      </c>
    </row>
    <row r="13" spans="1:6">
      <c r="A13" s="324" t="s">
        <v>78</v>
      </c>
      <c r="B13" s="325"/>
      <c r="C13" s="213">
        <f>'Posebni dio'!D223</f>
        <v>205525</v>
      </c>
      <c r="D13" s="195">
        <f>'Posebni dio'!E223</f>
        <v>-121075</v>
      </c>
      <c r="E13" s="195">
        <f>'Posebni dio'!F223</f>
        <v>84600</v>
      </c>
      <c r="F13" s="139">
        <f t="shared" si="1"/>
        <v>41.162875562583629</v>
      </c>
    </row>
    <row r="14" spans="1:6">
      <c r="A14" s="324" t="s">
        <v>82</v>
      </c>
      <c r="B14" s="325"/>
      <c r="C14" s="214">
        <f>'Posebni dio'!D266</f>
        <v>72750</v>
      </c>
      <c r="D14" s="194">
        <f>'Posebni dio'!E266</f>
        <v>20900</v>
      </c>
      <c r="E14" s="194">
        <f>'Posebni dio'!F266</f>
        <v>115650</v>
      </c>
      <c r="F14" s="139">
        <f t="shared" si="1"/>
        <v>158.96907216494844</v>
      </c>
    </row>
    <row r="15" spans="1:6">
      <c r="A15" s="324" t="s">
        <v>99</v>
      </c>
      <c r="B15" s="325"/>
      <c r="C15" s="214">
        <f>'Posebni dio'!D321</f>
        <v>28775</v>
      </c>
      <c r="D15" s="194">
        <f>'Posebni dio'!E321</f>
        <v>-11775</v>
      </c>
      <c r="E15" s="194">
        <f>'Posebni dio'!F321</f>
        <v>17000</v>
      </c>
      <c r="F15" s="139">
        <f t="shared" si="1"/>
        <v>59.079061685490878</v>
      </c>
    </row>
    <row r="16" spans="1:6">
      <c r="A16" s="330" t="s">
        <v>102</v>
      </c>
      <c r="B16" s="331"/>
      <c r="C16" s="215">
        <f>'Posebni dio'!D355</f>
        <v>40050</v>
      </c>
      <c r="D16" s="196">
        <f>'Posebni dio'!E355</f>
        <v>-6050</v>
      </c>
      <c r="E16" s="196">
        <f>'Posebni dio'!F355</f>
        <v>34000</v>
      </c>
      <c r="F16" s="139">
        <f t="shared" si="1"/>
        <v>84.893882646691637</v>
      </c>
    </row>
    <row r="17" spans="1:6">
      <c r="A17" s="330" t="s">
        <v>103</v>
      </c>
      <c r="B17" s="331"/>
      <c r="C17" s="214">
        <f>'Posebni dio'!D372</f>
        <v>40380</v>
      </c>
      <c r="D17" s="194">
        <f>'Posebni dio'!E372</f>
        <v>5770</v>
      </c>
      <c r="E17" s="194">
        <f>'Posebni dio'!F372</f>
        <v>46150</v>
      </c>
      <c r="F17" s="139">
        <f t="shared" si="1"/>
        <v>114.28925210500248</v>
      </c>
    </row>
    <row r="18" spans="1:6">
      <c r="A18" s="324" t="s">
        <v>107</v>
      </c>
      <c r="B18" s="325"/>
      <c r="C18" s="214">
        <f>'Posebni dio'!D423</f>
        <v>286225</v>
      </c>
      <c r="D18" s="194">
        <f>'Posebni dio'!E423</f>
        <v>81695</v>
      </c>
      <c r="E18" s="194">
        <f>'Posebni dio'!F423</f>
        <v>367920</v>
      </c>
      <c r="F18" s="139">
        <f t="shared" si="1"/>
        <v>128.54223076251202</v>
      </c>
    </row>
    <row r="19" spans="1:6" ht="15.75">
      <c r="A19" s="326" t="s">
        <v>254</v>
      </c>
      <c r="B19" s="327"/>
      <c r="C19" s="181">
        <f>SUM(C20)</f>
        <v>0</v>
      </c>
      <c r="D19" s="101">
        <f>SUM(D20)</f>
        <v>0</v>
      </c>
      <c r="E19" s="101">
        <f>SUM(E20)</f>
        <v>0</v>
      </c>
      <c r="F19" s="139" t="e">
        <f t="shared" si="1"/>
        <v>#DIV/0!</v>
      </c>
    </row>
  </sheetData>
  <mergeCells count="19">
    <mergeCell ref="A1:B1"/>
    <mergeCell ref="A3:B3"/>
    <mergeCell ref="A4:B4"/>
    <mergeCell ref="A5:B5"/>
    <mergeCell ref="A17:B17"/>
    <mergeCell ref="A2:B2"/>
    <mergeCell ref="A7:B7"/>
    <mergeCell ref="A10:B10"/>
    <mergeCell ref="A9:B9"/>
    <mergeCell ref="A8:B8"/>
    <mergeCell ref="A6:B6"/>
    <mergeCell ref="A18:B18"/>
    <mergeCell ref="A19:B19"/>
    <mergeCell ref="A11:B11"/>
    <mergeCell ref="A12:B12"/>
    <mergeCell ref="A13:B13"/>
    <mergeCell ref="A14:B14"/>
    <mergeCell ref="A15:B15"/>
    <mergeCell ref="A16:B16"/>
  </mergeCells>
  <pageMargins left="0.31496062992125984" right="0.31496062992125984" top="0.94488188976377963" bottom="0.94488188976377963" header="0.74803149606299213" footer="0.74803149606299213"/>
  <pageSetup paperSize="9" fitToWidth="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216</TotalTime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5</vt:i4>
      </vt:variant>
    </vt:vector>
  </HeadingPairs>
  <TitlesOfParts>
    <vt:vector size="5" baseType="lpstr">
      <vt:lpstr>Naslovna</vt:lpstr>
      <vt:lpstr>Opći dio</vt:lpstr>
      <vt:lpstr>Posebni dio</vt:lpstr>
      <vt:lpstr>Ekonomska klasifikacija</vt:lpstr>
      <vt:lpstr>Funkcijska klasifikacija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Zdenko</dc:creator>
  <cp:lastModifiedBy>Općina Vrbje</cp:lastModifiedBy>
  <cp:revision>2</cp:revision>
  <cp:lastPrinted>2026-03-30T14:26:12Z</cp:lastPrinted>
  <dcterms:created xsi:type="dcterms:W3CDTF">2023-01-04T07:45:30Z</dcterms:created>
  <dcterms:modified xsi:type="dcterms:W3CDTF">2026-03-30T14:28:01Z</dcterms:modified>
</cp:coreProperties>
</file>